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2.10.20258. Информатика (Робототехника)\"/>
    </mc:Choice>
  </mc:AlternateContent>
  <bookViews>
    <workbookView xWindow="-105" yWindow="-105" windowWidth="20730" windowHeight="11760" tabRatio="743" firstSheet="2" activeTab="6"/>
  </bookViews>
  <sheets>
    <sheet name="Инструкция" sheetId="10" r:id="rId1"/>
    <sheet name="4 класс" sheetId="18" r:id="rId2"/>
    <sheet name="5 класс" sheetId="5" r:id="rId3"/>
    <sheet name="7 класс" sheetId="13" r:id="rId4"/>
    <sheet name="9 класс" sheetId="15" r:id="rId5"/>
    <sheet name="10 класс" sheetId="16" r:id="rId6"/>
    <sheet name="Сводная" sheetId="11" r:id="rId7"/>
  </sheets>
  <definedNames>
    <definedName name="_xlnm._FilterDatabase" localSheetId="5" hidden="1">'10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'7 класс'!$A$10:$R$10</definedName>
    <definedName name="_xlnm._FilterDatabase" localSheetId="4" hidden="1">'9 класс'!$A$10:$R$10</definedName>
    <definedName name="closed" localSheetId="5">#REF!</definedName>
    <definedName name="closed" localSheetId="1">#REF!</definedName>
    <definedName name="closed" localSheetId="4">#REF!</definedName>
    <definedName name="closed">#REF!</definedName>
    <definedName name="location" localSheetId="5">#REF!</definedName>
    <definedName name="location" localSheetId="1">#REF!</definedName>
    <definedName name="location" localSheetId="4">#REF!</definedName>
    <definedName name="location">#REF!</definedName>
    <definedName name="school_type" localSheetId="5">'10 класс'!$B$2:$B$7</definedName>
    <definedName name="school_type" localSheetId="1">'4 класс'!$B$2:$B$7</definedName>
    <definedName name="school_type" localSheetId="2">'5 класс'!$B$2:$B$7</definedName>
    <definedName name="school_type" localSheetId="3">'7 класс'!$B$2:$B$7</definedName>
    <definedName name="school_type" localSheetId="4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8" l="1"/>
  <c r="N12" i="18"/>
  <c r="N22" i="18"/>
  <c r="N24" i="18"/>
  <c r="N25" i="18"/>
  <c r="N18" i="18"/>
  <c r="N16" i="18"/>
  <c r="N38" i="18"/>
  <c r="N27" i="18"/>
  <c r="N26" i="18"/>
  <c r="N21" i="18"/>
  <c r="N37" i="18"/>
  <c r="N33" i="18"/>
  <c r="N31" i="18"/>
  <c r="N30" i="18"/>
  <c r="N35" i="18"/>
  <c r="N32" i="18"/>
  <c r="N29" i="18"/>
  <c r="N11" i="18"/>
  <c r="N36" i="18"/>
  <c r="N20" i="18"/>
  <c r="N34" i="18"/>
  <c r="N11" i="15"/>
  <c r="N11" i="13" l="1"/>
  <c r="H9" i="18" l="1"/>
  <c r="H9" i="5"/>
  <c r="H9" i="13"/>
  <c r="H9" i="15"/>
  <c r="H9" i="16"/>
  <c r="N17" i="18" l="1"/>
  <c r="N28" i="18"/>
  <c r="N15" i="18"/>
  <c r="N14" i="18"/>
  <c r="N13" i="18"/>
  <c r="N23" i="18"/>
  <c r="K9" i="18"/>
  <c r="P14" i="18" s="1"/>
  <c r="R2" i="18"/>
  <c r="O12" i="18" l="1"/>
  <c r="P22" i="18"/>
  <c r="O24" i="18"/>
  <c r="P25" i="18"/>
  <c r="O18" i="18"/>
  <c r="O38" i="18"/>
  <c r="P27" i="18"/>
  <c r="O26" i="18"/>
  <c r="O37" i="18"/>
  <c r="P33" i="18"/>
  <c r="O31" i="18"/>
  <c r="P30" i="18"/>
  <c r="O35" i="18"/>
  <c r="P32" i="18"/>
  <c r="O29" i="18"/>
  <c r="O36" i="18"/>
  <c r="O34" i="18"/>
  <c r="O20" i="18"/>
  <c r="O19" i="18"/>
  <c r="O22" i="18"/>
  <c r="P24" i="18"/>
  <c r="O25" i="18"/>
  <c r="O16" i="18"/>
  <c r="P38" i="18"/>
  <c r="O27" i="18"/>
  <c r="P26" i="18"/>
  <c r="O21" i="18"/>
  <c r="P37" i="18"/>
  <c r="O33" i="18"/>
  <c r="P31" i="18"/>
  <c r="O30" i="18"/>
  <c r="P35" i="18"/>
  <c r="O32" i="18"/>
  <c r="P29" i="18"/>
  <c r="O11" i="18"/>
  <c r="P36" i="18"/>
  <c r="P34" i="18"/>
  <c r="P28" i="18"/>
  <c r="O28" i="18"/>
  <c r="O17" i="18"/>
  <c r="O15" i="18"/>
  <c r="O23" i="18"/>
  <c r="O14" i="18"/>
  <c r="O13" i="18"/>
  <c r="L9" i="18"/>
  <c r="P23" i="18" s="1"/>
  <c r="P12" i="18" l="1"/>
  <c r="R4" i="18" s="1"/>
  <c r="P11" i="18"/>
  <c r="P13" i="18"/>
  <c r="N16" i="16"/>
  <c r="N11" i="16"/>
  <c r="N13" i="16"/>
  <c r="N14" i="16"/>
  <c r="N12" i="16"/>
  <c r="N15" i="16"/>
  <c r="R2" i="16"/>
  <c r="N12" i="15"/>
  <c r="K9" i="15"/>
  <c r="R2" i="15"/>
  <c r="N11" i="5"/>
  <c r="R6" i="18" l="1"/>
  <c r="O11" i="15"/>
  <c r="O11" i="13"/>
  <c r="R8" i="18"/>
  <c r="P9" i="18" s="1"/>
  <c r="R9" i="18" s="1"/>
  <c r="O16" i="16"/>
  <c r="O13" i="16"/>
  <c r="O14" i="16"/>
  <c r="O12" i="16"/>
  <c r="L9" i="16"/>
  <c r="P15" i="16" s="1"/>
  <c r="O15" i="16"/>
  <c r="O11" i="16"/>
  <c r="L9" i="15"/>
  <c r="P12" i="15" s="1"/>
  <c r="O12" i="15"/>
  <c r="L9" i="13"/>
  <c r="P11" i="13" s="1"/>
  <c r="K9" i="5"/>
  <c r="P16" i="16" l="1"/>
  <c r="R4" i="15"/>
  <c r="O11" i="5"/>
  <c r="L9" i="5"/>
  <c r="R6" i="16" l="1"/>
  <c r="R6" i="15"/>
  <c r="R4" i="13"/>
  <c r="R8" i="13" s="1"/>
  <c r="P9" i="13" s="1"/>
  <c r="R9" i="13" s="1"/>
  <c r="R4" i="16"/>
  <c r="R8" i="15"/>
  <c r="P9" i="15" s="1"/>
  <c r="R9" i="15" s="1"/>
  <c r="R8" i="16" l="1"/>
  <c r="P9" i="16" s="1"/>
  <c r="R9" i="16" s="1"/>
  <c r="R4" i="5"/>
  <c r="C5" i="11" s="1"/>
  <c r="R5" i="5"/>
  <c r="R6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<sst xmlns="http://schemas.openxmlformats.org/spreadsheetml/2006/main" count="684" uniqueCount="232">
  <si>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</si>
  <si>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</si>
  <si>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</si>
  <si>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</si>
  <si>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</si>
  <si>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</si>
  <si>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</si>
  <si>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</si>
  <si>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</si>
  <si>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</si>
  <si>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</si>
  <si>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</si>
  <si>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</si>
  <si>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</si>
  <si>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</si>
  <si>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</si>
  <si>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</si>
  <si>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</si>
  <si>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</si>
  <si>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</si>
  <si>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</si>
  <si>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</si>
  <si>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</si>
  <si>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</si>
  <si>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</si>
  <si>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</si>
  <si>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</si>
  <si>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</si>
  <si>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</si>
  <si>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</si>
  <si>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</si>
  <si>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</si>
  <si>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</si>
  <si>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</si>
  <si>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</si>
  <si>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</si>
  <si>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</si>
  <si>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</si>
  <si>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</si>
  <si>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</si>
  <si>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</si>
  <si>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</si>
  <si>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</si>
  <si>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МБОУ "ТГ №11", Учебный Центр ЭКСПЕРТ</t>
  </si>
  <si>
    <t>Учебный Центр ЭКСПЕРТ</t>
  </si>
  <si>
    <t xml:space="preserve">Гимазетдинов </t>
  </si>
  <si>
    <t>Александр</t>
  </si>
  <si>
    <t>Дмитриевич</t>
  </si>
  <si>
    <t>не имеются</t>
  </si>
  <si>
    <t>Давыдова</t>
  </si>
  <si>
    <t>Василиса</t>
  </si>
  <si>
    <t>Спартаковна</t>
  </si>
  <si>
    <t>Ильдарханова</t>
  </si>
  <si>
    <t>София</t>
  </si>
  <si>
    <t>Динаровна</t>
  </si>
  <si>
    <t>Рустамовна</t>
  </si>
  <si>
    <t>Латыпова</t>
  </si>
  <si>
    <t>Ухарская</t>
  </si>
  <si>
    <t>Ульяна</t>
  </si>
  <si>
    <t>Евгеньевна</t>
  </si>
  <si>
    <t>Хасаншина</t>
  </si>
  <si>
    <t>Латифа</t>
  </si>
  <si>
    <t>Ильдаровна</t>
  </si>
  <si>
    <t>23.09.2025</t>
  </si>
  <si>
    <t>русский язык</t>
  </si>
  <si>
    <t>Ранжированный список участников школьного этапа всероссийской олимпиады школьников 
по русскому языку в 4 классах в 2025-2026 учебном году</t>
  </si>
  <si>
    <t>Ралина</t>
  </si>
  <si>
    <t>Робертовна</t>
  </si>
  <si>
    <t>Амина</t>
  </si>
  <si>
    <t>12.12.2014</t>
  </si>
  <si>
    <t>нет</t>
  </si>
  <si>
    <t>30.11.2015</t>
  </si>
  <si>
    <t>10.12.2014</t>
  </si>
  <si>
    <t>11.09.2015</t>
  </si>
  <si>
    <t>01.11.2015</t>
  </si>
  <si>
    <t>27.01.2015</t>
  </si>
  <si>
    <t>Никифорова Александра Ивановна</t>
  </si>
  <si>
    <t>Руслановна</t>
  </si>
  <si>
    <t>РЯ-4-1</t>
  </si>
  <si>
    <t>РЯ-4-2</t>
  </si>
  <si>
    <t>РЯ-4-3</t>
  </si>
  <si>
    <t>РЯ-4-4</t>
  </si>
  <si>
    <t>РЯ-4-5</t>
  </si>
  <si>
    <t>РЯ-4-6</t>
  </si>
  <si>
    <t>МБОУ "ТГ №11"</t>
  </si>
  <si>
    <t>Тимур</t>
  </si>
  <si>
    <t>Артурович</t>
  </si>
  <si>
    <t>7а</t>
  </si>
  <si>
    <t>Радмир</t>
  </si>
  <si>
    <t>Сергеевич</t>
  </si>
  <si>
    <t>Гареева</t>
  </si>
  <si>
    <t>Камила</t>
  </si>
  <si>
    <t>Зульфировна</t>
  </si>
  <si>
    <t>Халиуллин</t>
  </si>
  <si>
    <t>Ильдусович</t>
  </si>
  <si>
    <t>Гарипова</t>
  </si>
  <si>
    <t>Алексеевич</t>
  </si>
  <si>
    <t>Закиров</t>
  </si>
  <si>
    <t>Дамир</t>
  </si>
  <si>
    <t>5А</t>
  </si>
  <si>
    <t>Гиматов</t>
  </si>
  <si>
    <t>26.11.2014</t>
  </si>
  <si>
    <t>Алиса</t>
  </si>
  <si>
    <t>Тимуровна</t>
  </si>
  <si>
    <t>Антонов</t>
  </si>
  <si>
    <t>Яковлевич</t>
  </si>
  <si>
    <t>Сергеевна</t>
  </si>
  <si>
    <t>Амалия</t>
  </si>
  <si>
    <t>Ильнурович</t>
  </si>
  <si>
    <t>Руслан</t>
  </si>
  <si>
    <t>Русланович</t>
  </si>
  <si>
    <t>да</t>
  </si>
  <si>
    <t>Елисей</t>
  </si>
  <si>
    <t>9Б</t>
  </si>
  <si>
    <t>Николаевна</t>
  </si>
  <si>
    <t>Насибуллин</t>
  </si>
  <si>
    <t>Айдарович</t>
  </si>
  <si>
    <t>Азалия</t>
  </si>
  <si>
    <t>Зарина</t>
  </si>
  <si>
    <t>Хадиев</t>
  </si>
  <si>
    <t>призёр</t>
  </si>
  <si>
    <t>участник</t>
  </si>
  <si>
    <t>Члены жюри:</t>
  </si>
  <si>
    <t>Председатель</t>
  </si>
  <si>
    <t>Валеева А.А.</t>
  </si>
  <si>
    <t>Байназарова З.Ф.</t>
  </si>
  <si>
    <t xml:space="preserve">Хасанова Л.Ф., </t>
  </si>
  <si>
    <t>Гельмутдинова Г.Г.,</t>
  </si>
  <si>
    <t xml:space="preserve">Бледных Г.Н., </t>
  </si>
  <si>
    <t>Абдрафиков</t>
  </si>
  <si>
    <t>Даниэль</t>
  </si>
  <si>
    <t>Владимирович</t>
  </si>
  <si>
    <t>22.102015</t>
  </si>
  <si>
    <t>4Б</t>
  </si>
  <si>
    <t>Гельмутдинова Гузель Газимовна</t>
  </si>
  <si>
    <t>МБОУ "ТГ№11"</t>
  </si>
  <si>
    <t>Газизова</t>
  </si>
  <si>
    <t>Ильшатовна</t>
  </si>
  <si>
    <t>12.10.20215</t>
  </si>
  <si>
    <t>Галлямова</t>
  </si>
  <si>
    <t>РЯ-4-16</t>
  </si>
  <si>
    <t>Амели</t>
  </si>
  <si>
    <t>РЯ-4-8</t>
  </si>
  <si>
    <t>Ипполитов</t>
  </si>
  <si>
    <t>Родион</t>
  </si>
  <si>
    <t>Кучеренко</t>
  </si>
  <si>
    <t>Яков</t>
  </si>
  <si>
    <t>Максимович</t>
  </si>
  <si>
    <t>Менсах</t>
  </si>
  <si>
    <t>Уильям</t>
  </si>
  <si>
    <t>Нанаяу</t>
  </si>
  <si>
    <t>РЯ-4-19</t>
  </si>
  <si>
    <t>Нафикова</t>
  </si>
  <si>
    <t>Сара</t>
  </si>
  <si>
    <t>Линаровна</t>
  </si>
  <si>
    <t>РЯ-4-15</t>
  </si>
  <si>
    <t xml:space="preserve">Полякова </t>
  </si>
  <si>
    <t>РЯ-4-7</t>
  </si>
  <si>
    <t>Разетдинова</t>
  </si>
  <si>
    <t>РЯ-4-14</t>
  </si>
  <si>
    <t xml:space="preserve">Садыкова </t>
  </si>
  <si>
    <t>Софья</t>
  </si>
  <si>
    <t>РЯ-4-22</t>
  </si>
  <si>
    <t>Санникова</t>
  </si>
  <si>
    <t>Вероника</t>
  </si>
  <si>
    <t>РЯ-4-11</t>
  </si>
  <si>
    <t>Флегентов</t>
  </si>
  <si>
    <t xml:space="preserve">Арсений </t>
  </si>
  <si>
    <t>Сабит</t>
  </si>
  <si>
    <t>РЯ-4-18</t>
  </si>
  <si>
    <t xml:space="preserve">Ханнанов </t>
  </si>
  <si>
    <t>Шакирова</t>
  </si>
  <si>
    <t>Рамилевна</t>
  </si>
  <si>
    <t>РЯ-4-9</t>
  </si>
  <si>
    <t xml:space="preserve">Миннигареев </t>
  </si>
  <si>
    <t xml:space="preserve">Ризван </t>
  </si>
  <si>
    <t>Уралович</t>
  </si>
  <si>
    <t xml:space="preserve"> 23.09.2015</t>
  </si>
  <si>
    <t>4А</t>
  </si>
  <si>
    <t>РЯ-4-10</t>
  </si>
  <si>
    <t xml:space="preserve">Байназарова Зимфира Фагимовна </t>
  </si>
  <si>
    <t xml:space="preserve">Раянова </t>
  </si>
  <si>
    <t xml:space="preserve">Райана </t>
  </si>
  <si>
    <t>Рашитовна</t>
  </si>
  <si>
    <t>РЯ-4-12</t>
  </si>
  <si>
    <t>Шайхумова</t>
  </si>
  <si>
    <t>Чулпан</t>
  </si>
  <si>
    <t>Ринатовна</t>
  </si>
  <si>
    <t>РЯ-4-13</t>
  </si>
  <si>
    <t xml:space="preserve">Хорматуллина </t>
  </si>
  <si>
    <t xml:space="preserve">Джамиля </t>
  </si>
  <si>
    <t xml:space="preserve">Инсафовна </t>
  </si>
  <si>
    <t>РЯ-4-17</t>
  </si>
  <si>
    <t xml:space="preserve">Хозикова </t>
  </si>
  <si>
    <t>РЯ-4-20</t>
  </si>
  <si>
    <t>Андреев</t>
  </si>
  <si>
    <t>Кирилл</t>
  </si>
  <si>
    <t>Александрович</t>
  </si>
  <si>
    <t>РЯ-4-21</t>
  </si>
  <si>
    <t>Ярослав</t>
  </si>
  <si>
    <t>Евгеньевич</t>
  </si>
  <si>
    <t>srb25932/edu023337/10/8vz4rrz9</t>
  </si>
  <si>
    <t>РЯ-srb25932/edu023337/10/9wz97qz410-3</t>
  </si>
  <si>
    <t>srb25932/edu023337/10/wv62r567</t>
  </si>
  <si>
    <t>Ахуньянов</t>
  </si>
  <si>
    <t>Арслан</t>
  </si>
  <si>
    <t>srb25932/edu023337/10/gr63r4z5</t>
  </si>
  <si>
    <t>Писарев</t>
  </si>
  <si>
    <t>Арсений</t>
  </si>
  <si>
    <t>Ильич</t>
  </si>
  <si>
    <t>srb25932/edu023337/10/3wz83g64</t>
  </si>
  <si>
    <t>srb25932/edu023337/10/37z58w64</t>
  </si>
  <si>
    <t>победитель</t>
  </si>
  <si>
    <t>Кадыргулова Гульназ Рафаэловна</t>
  </si>
  <si>
    <t>Ткачев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</si>
  <si>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</si>
  <si>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</si>
  <si>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</si>
  <si>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srb25532/edu023337/5/37z5gwz4</t>
  </si>
  <si>
    <t>Валиуллина</t>
  </si>
  <si>
    <t>Илшатовна</t>
  </si>
  <si>
    <t xml:space="preserve"> </t>
  </si>
  <si>
    <t>srb25732/edu023337/7/wv62r567</t>
  </si>
  <si>
    <t>Ранжированный список участников школьного этапа всероссийской олимпиады школьников 
по информатике (робототехнике) в 10 классах в 2025-2026 учебном году</t>
  </si>
  <si>
    <t>информатика (робототехника)</t>
  </si>
  <si>
    <t>Ранжированный список участников школьного этапа всероссийской олимпиады школьников 
по информатике (робототехнике)  в 5 классах в 2025-2026 учебном году</t>
  </si>
  <si>
    <t xml:space="preserve">информатика (Робототехника) </t>
  </si>
  <si>
    <t>srb25932/edu023337/9/q9zgwrz3</t>
  </si>
  <si>
    <t>srb25932/edu023337/9/2qzq5gz3</t>
  </si>
  <si>
    <t>Ранжированный список участников школьного этапа всероссийской олимпиады школьников 
по информатике (робототехнике) в 7 классах в 2025-2026 учебном году</t>
  </si>
  <si>
    <t>Ранжированный список участников школьного этапа всероссийской олимпиады школьников 
по информатике (робототехнике) в 9 классах в 2025-2026 учебном году</t>
  </si>
  <si>
    <t>ИНФОРМАТИКА (РОБОТОТЕХНИКА)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</si>
</sst>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14" fontId="5" fillId="0" borderId="3" xfId="0" applyNumberFormat="1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3" fillId="0" borderId="0" xfId="0" applyFont="1" applyFill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1" fontId="13" fillId="0" borderId="0" xfId="0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14" fontId="13" fillId="0" borderId="0" xfId="0" applyNumberFormat="1" applyFont="1" applyFill="1" applyBorder="1" applyAlignment="1">
      <alignment horizontal="left" vertical="center"/>
    </xf>
    <xf numFmtId="167" fontId="13" fillId="0" borderId="0" xfId="0" applyNumberFormat="1" applyFont="1"/>
    <xf numFmtId="166" fontId="12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9" fontId="14" fillId="0" borderId="0" xfId="2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top"/>
    </xf>
    <xf numFmtId="164" fontId="13" fillId="0" borderId="1" xfId="0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/>
    </xf>
    <xf numFmtId="0" fontId="12" fillId="0" borderId="2" xfId="0" applyFont="1" applyFill="1" applyBorder="1" applyAlignment="1">
      <alignment horizontal="right" vertical="top"/>
    </xf>
    <xf numFmtId="0" fontId="13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5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zoomScaleNormal="100" workbookViewId="0">
      <selection activeCell="P11" sqref="P11:P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ht="32.25" customHeight="1" x14ac:dyDescent="0.25">
      <c r="B2" s="11"/>
      <c r="C2" s="102" t="s">
        <v>65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2" t="s">
        <v>32</v>
      </c>
      <c r="R2" s="13">
        <f>COUNTA(M11:M38)</f>
        <v>28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64</v>
      </c>
      <c r="E4" s="16" t="s">
        <v>21</v>
      </c>
      <c r="F4" s="17"/>
      <c r="Q4" s="18" t="s">
        <v>33</v>
      </c>
      <c r="R4" s="19">
        <f>COUNTIF(P11:P38,"победитель")</f>
        <v>2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COUNTIF(P11:P38,"участник")</f>
        <v>17</v>
      </c>
    </row>
    <row r="7" spans="1:21" x14ac:dyDescent="0.25">
      <c r="A7" s="46" t="s">
        <v>5</v>
      </c>
      <c r="B7" s="15"/>
      <c r="C7" s="46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 t="s">
        <v>63</v>
      </c>
      <c r="F8" s="17"/>
      <c r="M8" s="49"/>
      <c r="Q8" s="22" t="s">
        <v>31</v>
      </c>
      <c r="R8" s="21">
        <f>(R4+R5)/R2</f>
        <v>0.39285714285714285</v>
      </c>
    </row>
    <row r="9" spans="1:21" x14ac:dyDescent="0.25">
      <c r="C9" s="103" t="s">
        <v>24</v>
      </c>
      <c r="D9" s="103"/>
      <c r="E9" s="14">
        <v>65</v>
      </c>
      <c r="G9" s="18" t="s">
        <v>42</v>
      </c>
      <c r="H9" s="53">
        <f>E9/2</f>
        <v>32.5</v>
      </c>
      <c r="J9" s="23" t="s">
        <v>13</v>
      </c>
      <c r="K9" s="24">
        <f>MAX(M11:M38)</f>
        <v>37</v>
      </c>
      <c r="L9" s="25" t="str">
        <f>IF(K9*100/E9&gt;=50,"победитель","участник")</f>
        <v>победитель</v>
      </c>
      <c r="M9" s="49"/>
      <c r="P9" s="26">
        <f>R8-45%</f>
        <v>-5.7142857142857162E-2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95</v>
      </c>
      <c r="D11" s="34" t="s">
        <v>141</v>
      </c>
      <c r="E11" s="34" t="s">
        <v>77</v>
      </c>
      <c r="F11" s="35">
        <v>42329</v>
      </c>
      <c r="G11" s="36" t="s">
        <v>48</v>
      </c>
      <c r="H11" s="36" t="s">
        <v>70</v>
      </c>
      <c r="I11" s="38" t="s">
        <v>70</v>
      </c>
      <c r="J11" s="37" t="s">
        <v>84</v>
      </c>
      <c r="K11" s="38" t="s">
        <v>133</v>
      </c>
      <c r="L11" s="39" t="s">
        <v>142</v>
      </c>
      <c r="M11" s="40">
        <v>37</v>
      </c>
      <c r="N11" s="31">
        <f t="shared" ref="N11:N38" si="0">IF(M11="","",M11/$E$9)</f>
        <v>0.56923076923076921</v>
      </c>
      <c r="O11" s="31">
        <f t="shared" ref="O11:O38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134</v>
      </c>
      <c r="R11" s="42" t="s">
        <v>135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193</v>
      </c>
      <c r="D12" s="34" t="s">
        <v>102</v>
      </c>
      <c r="E12" s="34" t="s">
        <v>106</v>
      </c>
      <c r="F12" s="59">
        <v>42135</v>
      </c>
      <c r="G12" s="36" t="s">
        <v>48</v>
      </c>
      <c r="H12" s="36" t="s">
        <v>70</v>
      </c>
      <c r="I12" s="36" t="s">
        <v>70</v>
      </c>
      <c r="J12" s="37" t="s">
        <v>84</v>
      </c>
      <c r="K12" s="38" t="s">
        <v>178</v>
      </c>
      <c r="L12" s="39" t="s">
        <v>194</v>
      </c>
      <c r="M12" s="40">
        <v>37</v>
      </c>
      <c r="N12" s="31">
        <f t="shared" si="0"/>
        <v>0.56923076923076921</v>
      </c>
      <c r="O12" s="31">
        <f t="shared" si="1"/>
        <v>1</v>
      </c>
      <c r="P12" s="41" t="str">
        <f>IF(M12="","",IF($K$9=M12,$L$9,IF(M12&gt;=$H$9,"призер","участник")))</f>
        <v>победитель</v>
      </c>
      <c r="Q12" s="37" t="s">
        <v>180</v>
      </c>
      <c r="R12" s="42" t="s">
        <v>135</v>
      </c>
    </row>
    <row r="13" spans="1:21" x14ac:dyDescent="0.25">
      <c r="A13" s="28">
        <v>3</v>
      </c>
      <c r="B13" s="48" t="s">
        <v>12</v>
      </c>
      <c r="C13" s="34" t="s">
        <v>49</v>
      </c>
      <c r="D13" s="34" t="s">
        <v>50</v>
      </c>
      <c r="E13" s="34" t="s">
        <v>51</v>
      </c>
      <c r="F13" s="35" t="s">
        <v>71</v>
      </c>
      <c r="G13" s="36" t="s">
        <v>48</v>
      </c>
      <c r="H13" s="36" t="s">
        <v>70</v>
      </c>
      <c r="I13" s="36" t="s">
        <v>70</v>
      </c>
      <c r="J13" s="37" t="s">
        <v>43</v>
      </c>
      <c r="K13" s="38">
        <v>4</v>
      </c>
      <c r="L13" s="39" t="s">
        <v>79</v>
      </c>
      <c r="M13" s="40">
        <v>32.5</v>
      </c>
      <c r="N13" s="31">
        <f t="shared" si="0"/>
        <v>0.5</v>
      </c>
      <c r="O13" s="31">
        <f t="shared" si="1"/>
        <v>0.8783783783783784</v>
      </c>
      <c r="P13" s="41" t="str">
        <f>IF(M13="","",IF($K$9=M13,$L$9,IF(M13&gt;=$H$9,"призер","участник")))</f>
        <v>призер</v>
      </c>
      <c r="Q13" s="37" t="s">
        <v>76</v>
      </c>
      <c r="R13" s="42" t="s">
        <v>44</v>
      </c>
    </row>
    <row r="14" spans="1:21" x14ac:dyDescent="0.25">
      <c r="A14" s="28">
        <v>4</v>
      </c>
      <c r="B14" s="48" t="s">
        <v>12</v>
      </c>
      <c r="C14" s="34" t="s">
        <v>52</v>
      </c>
      <c r="D14" s="34" t="s">
        <v>53</v>
      </c>
      <c r="E14" s="34" t="s">
        <v>55</v>
      </c>
      <c r="F14" s="43" t="s">
        <v>72</v>
      </c>
      <c r="G14" s="36" t="s">
        <v>48</v>
      </c>
      <c r="H14" s="36" t="s">
        <v>70</v>
      </c>
      <c r="I14" s="36" t="s">
        <v>70</v>
      </c>
      <c r="J14" s="37" t="s">
        <v>43</v>
      </c>
      <c r="K14" s="45">
        <v>4</v>
      </c>
      <c r="L14" s="39" t="s">
        <v>80</v>
      </c>
      <c r="M14" s="40">
        <v>32.5</v>
      </c>
      <c r="N14" s="31">
        <f t="shared" si="0"/>
        <v>0.5</v>
      </c>
      <c r="O14" s="31">
        <f t="shared" si="1"/>
        <v>0.8783783783783784</v>
      </c>
      <c r="P14" s="41" t="str">
        <f>IF(M14="","",IF($K$9=M14,$L$9,IF(M14&gt;=$H$9,"призер","участник")))</f>
        <v>призер</v>
      </c>
      <c r="Q14" s="37" t="s">
        <v>76</v>
      </c>
      <c r="R14" s="42" t="s">
        <v>44</v>
      </c>
    </row>
    <row r="15" spans="1:21" x14ac:dyDescent="0.25">
      <c r="A15" s="28">
        <v>5</v>
      </c>
      <c r="B15" s="48" t="s">
        <v>12</v>
      </c>
      <c r="C15" s="34" t="s">
        <v>56</v>
      </c>
      <c r="D15" s="34" t="s">
        <v>53</v>
      </c>
      <c r="E15" s="34" t="s">
        <v>54</v>
      </c>
      <c r="F15" s="35" t="s">
        <v>73</v>
      </c>
      <c r="G15" s="36" t="s">
        <v>48</v>
      </c>
      <c r="H15" s="36" t="s">
        <v>70</v>
      </c>
      <c r="I15" s="36" t="s">
        <v>70</v>
      </c>
      <c r="J15" s="37" t="s">
        <v>43</v>
      </c>
      <c r="K15" s="38">
        <v>4</v>
      </c>
      <c r="L15" s="39" t="s">
        <v>81</v>
      </c>
      <c r="M15" s="40">
        <v>23</v>
      </c>
      <c r="N15" s="31">
        <f t="shared" si="0"/>
        <v>0.35384615384615387</v>
      </c>
      <c r="O15" s="31">
        <f t="shared" si="1"/>
        <v>0.6216216216216216</v>
      </c>
      <c r="P15" s="41" t="s">
        <v>120</v>
      </c>
      <c r="Q15" s="37" t="s">
        <v>76</v>
      </c>
      <c r="R15" s="42" t="s">
        <v>44</v>
      </c>
    </row>
    <row r="16" spans="1:21" x14ac:dyDescent="0.25">
      <c r="A16" s="28">
        <v>6</v>
      </c>
      <c r="B16" s="48" t="s">
        <v>12</v>
      </c>
      <c r="C16" s="34" t="s">
        <v>171</v>
      </c>
      <c r="D16" s="34" t="s">
        <v>118</v>
      </c>
      <c r="E16" s="34" t="s">
        <v>172</v>
      </c>
      <c r="F16" s="35">
        <v>42276</v>
      </c>
      <c r="G16" s="36" t="s">
        <v>48</v>
      </c>
      <c r="H16" s="36" t="s">
        <v>70</v>
      </c>
      <c r="I16" s="38" t="s">
        <v>70</v>
      </c>
      <c r="J16" s="37" t="s">
        <v>84</v>
      </c>
      <c r="K16" s="38" t="s">
        <v>133</v>
      </c>
      <c r="L16" s="39" t="s">
        <v>173</v>
      </c>
      <c r="M16" s="40">
        <v>23</v>
      </c>
      <c r="N16" s="31">
        <f t="shared" si="0"/>
        <v>0.35384615384615387</v>
      </c>
      <c r="O16" s="31">
        <f t="shared" si="1"/>
        <v>0.6216216216216216</v>
      </c>
      <c r="P16" s="41" t="s">
        <v>120</v>
      </c>
      <c r="Q16" s="37" t="s">
        <v>134</v>
      </c>
      <c r="R16" s="42" t="s">
        <v>135</v>
      </c>
    </row>
    <row r="17" spans="1:18" x14ac:dyDescent="0.25">
      <c r="A17" s="28">
        <v>7</v>
      </c>
      <c r="B17" s="48" t="s">
        <v>12</v>
      </c>
      <c r="C17" s="34" t="s">
        <v>60</v>
      </c>
      <c r="D17" s="34" t="s">
        <v>61</v>
      </c>
      <c r="E17" s="34" t="s">
        <v>62</v>
      </c>
      <c r="F17" s="35" t="s">
        <v>75</v>
      </c>
      <c r="G17" s="36" t="s">
        <v>48</v>
      </c>
      <c r="H17" s="36" t="s">
        <v>70</v>
      </c>
      <c r="I17" s="36" t="s">
        <v>70</v>
      </c>
      <c r="J17" s="37" t="s">
        <v>43</v>
      </c>
      <c r="K17" s="38">
        <v>4</v>
      </c>
      <c r="L17" s="39" t="s">
        <v>82</v>
      </c>
      <c r="M17" s="40">
        <v>20</v>
      </c>
      <c r="N17" s="31">
        <f t="shared" si="0"/>
        <v>0.30769230769230771</v>
      </c>
      <c r="O17" s="31">
        <f t="shared" si="1"/>
        <v>0.54054054054054057</v>
      </c>
      <c r="P17" s="41" t="s">
        <v>120</v>
      </c>
      <c r="Q17" s="37" t="s">
        <v>76</v>
      </c>
      <c r="R17" s="42" t="s">
        <v>44</v>
      </c>
    </row>
    <row r="18" spans="1:18" x14ac:dyDescent="0.25">
      <c r="A18" s="28">
        <v>8</v>
      </c>
      <c r="B18" s="48" t="s">
        <v>12</v>
      </c>
      <c r="C18" s="34" t="s">
        <v>174</v>
      </c>
      <c r="D18" s="34" t="s">
        <v>175</v>
      </c>
      <c r="E18" s="34" t="s">
        <v>176</v>
      </c>
      <c r="F18" s="57" t="s">
        <v>177</v>
      </c>
      <c r="G18" s="36" t="s">
        <v>48</v>
      </c>
      <c r="H18" s="36" t="s">
        <v>70</v>
      </c>
      <c r="I18" s="36" t="s">
        <v>70</v>
      </c>
      <c r="J18" s="37" t="s">
        <v>84</v>
      </c>
      <c r="K18" s="38" t="s">
        <v>178</v>
      </c>
      <c r="L18" s="39" t="s">
        <v>179</v>
      </c>
      <c r="M18" s="40">
        <v>16</v>
      </c>
      <c r="N18" s="31">
        <f t="shared" si="0"/>
        <v>0.24615384615384617</v>
      </c>
      <c r="O18" s="31">
        <f t="shared" si="1"/>
        <v>0.43243243243243246</v>
      </c>
      <c r="P18" s="41" t="s">
        <v>120</v>
      </c>
      <c r="Q18" s="37" t="s">
        <v>180</v>
      </c>
      <c r="R18" s="42" t="s">
        <v>135</v>
      </c>
    </row>
    <row r="19" spans="1:18" x14ac:dyDescent="0.25">
      <c r="A19" s="28">
        <v>9</v>
      </c>
      <c r="B19" s="48" t="s">
        <v>12</v>
      </c>
      <c r="C19" s="34" t="s">
        <v>195</v>
      </c>
      <c r="D19" s="34" t="s">
        <v>196</v>
      </c>
      <c r="E19" s="34" t="s">
        <v>197</v>
      </c>
      <c r="F19" s="59">
        <v>42300</v>
      </c>
      <c r="G19" s="36" t="s">
        <v>48</v>
      </c>
      <c r="H19" s="36" t="s">
        <v>70</v>
      </c>
      <c r="I19" s="36" t="s">
        <v>70</v>
      </c>
      <c r="J19" s="37" t="s">
        <v>84</v>
      </c>
      <c r="K19" s="38" t="s">
        <v>178</v>
      </c>
      <c r="L19" s="39" t="s">
        <v>198</v>
      </c>
      <c r="M19" s="40">
        <v>16</v>
      </c>
      <c r="N19" s="31">
        <f t="shared" si="0"/>
        <v>0.24615384615384617</v>
      </c>
      <c r="O19" s="31">
        <f t="shared" si="1"/>
        <v>0.43243243243243246</v>
      </c>
      <c r="P19" s="41" t="s">
        <v>120</v>
      </c>
      <c r="Q19" s="37" t="s">
        <v>180</v>
      </c>
      <c r="R19" s="42" t="s">
        <v>135</v>
      </c>
    </row>
    <row r="20" spans="1:18" x14ac:dyDescent="0.25">
      <c r="A20" s="28">
        <v>10</v>
      </c>
      <c r="B20" s="48" t="s">
        <v>12</v>
      </c>
      <c r="C20" s="34" t="s">
        <v>136</v>
      </c>
      <c r="D20" s="34" t="s">
        <v>107</v>
      </c>
      <c r="E20" s="34" t="s">
        <v>137</v>
      </c>
      <c r="F20" s="35" t="s">
        <v>138</v>
      </c>
      <c r="G20" s="36" t="s">
        <v>48</v>
      </c>
      <c r="H20" s="36" t="s">
        <v>70</v>
      </c>
      <c r="I20" s="38" t="s">
        <v>70</v>
      </c>
      <c r="J20" s="37" t="s">
        <v>84</v>
      </c>
      <c r="K20" s="38" t="s">
        <v>133</v>
      </c>
      <c r="L20" s="39" t="s">
        <v>83</v>
      </c>
      <c r="M20" s="40">
        <v>15</v>
      </c>
      <c r="N20" s="31">
        <f t="shared" si="0"/>
        <v>0.23076923076923078</v>
      </c>
      <c r="O20" s="31">
        <f t="shared" si="1"/>
        <v>0.40540540540540543</v>
      </c>
      <c r="P20" s="41" t="s">
        <v>120</v>
      </c>
      <c r="Q20" s="37" t="s">
        <v>134</v>
      </c>
      <c r="R20" s="42" t="s">
        <v>135</v>
      </c>
    </row>
    <row r="21" spans="1:18" x14ac:dyDescent="0.25">
      <c r="A21" s="28">
        <v>11</v>
      </c>
      <c r="B21" s="48" t="s">
        <v>12</v>
      </c>
      <c r="C21" s="34" t="s">
        <v>163</v>
      </c>
      <c r="D21" s="34" t="s">
        <v>164</v>
      </c>
      <c r="E21" s="34" t="s">
        <v>103</v>
      </c>
      <c r="F21" s="35">
        <v>42074</v>
      </c>
      <c r="G21" s="36" t="s">
        <v>48</v>
      </c>
      <c r="H21" s="36" t="s">
        <v>70</v>
      </c>
      <c r="I21" s="38" t="s">
        <v>70</v>
      </c>
      <c r="J21" s="37" t="s">
        <v>84</v>
      </c>
      <c r="K21" s="38" t="s">
        <v>133</v>
      </c>
      <c r="L21" s="39" t="s">
        <v>165</v>
      </c>
      <c r="M21" s="40">
        <v>15</v>
      </c>
      <c r="N21" s="31">
        <f t="shared" si="0"/>
        <v>0.23076923076923078</v>
      </c>
      <c r="O21" s="31">
        <f t="shared" si="1"/>
        <v>0.40540540540540543</v>
      </c>
      <c r="P21" s="41" t="s">
        <v>120</v>
      </c>
      <c r="Q21" s="37" t="s">
        <v>134</v>
      </c>
      <c r="R21" s="42" t="s">
        <v>135</v>
      </c>
    </row>
    <row r="22" spans="1:18" x14ac:dyDescent="0.25">
      <c r="A22" s="28">
        <v>12</v>
      </c>
      <c r="B22" s="48" t="s">
        <v>12</v>
      </c>
      <c r="C22" s="34" t="s">
        <v>189</v>
      </c>
      <c r="D22" s="34" t="s">
        <v>190</v>
      </c>
      <c r="E22" s="34" t="s">
        <v>191</v>
      </c>
      <c r="F22" s="59">
        <v>42229</v>
      </c>
      <c r="G22" s="36" t="s">
        <v>48</v>
      </c>
      <c r="H22" s="36" t="s">
        <v>70</v>
      </c>
      <c r="I22" s="36" t="s">
        <v>70</v>
      </c>
      <c r="J22" s="37" t="s">
        <v>84</v>
      </c>
      <c r="K22" s="38" t="s">
        <v>178</v>
      </c>
      <c r="L22" s="39" t="s">
        <v>192</v>
      </c>
      <c r="M22" s="40">
        <v>14</v>
      </c>
      <c r="N22" s="31">
        <f t="shared" si="0"/>
        <v>0.2153846153846154</v>
      </c>
      <c r="O22" s="31">
        <f t="shared" si="1"/>
        <v>0.3783783783783784</v>
      </c>
      <c r="P22" s="41" t="str">
        <f t="shared" ref="P22:P38" si="2">IF(M22="","",IF($K$9=M22,$L$9,IF(M22&gt;=$H$9,"призер","участник")))</f>
        <v>участник</v>
      </c>
      <c r="Q22" s="37" t="s">
        <v>180</v>
      </c>
      <c r="R22" s="42" t="s">
        <v>135</v>
      </c>
    </row>
    <row r="23" spans="1:18" x14ac:dyDescent="0.25">
      <c r="A23" s="28">
        <v>13</v>
      </c>
      <c r="B23" s="48" t="s">
        <v>12</v>
      </c>
      <c r="C23" s="34" t="s">
        <v>45</v>
      </c>
      <c r="D23" s="34" t="s">
        <v>46</v>
      </c>
      <c r="E23" s="34" t="s">
        <v>47</v>
      </c>
      <c r="F23" s="35" t="s">
        <v>69</v>
      </c>
      <c r="G23" s="36" t="s">
        <v>48</v>
      </c>
      <c r="H23" s="36" t="s">
        <v>70</v>
      </c>
      <c r="I23" s="36" t="s">
        <v>70</v>
      </c>
      <c r="J23" s="37" t="s">
        <v>43</v>
      </c>
      <c r="K23" s="38">
        <v>4</v>
      </c>
      <c r="L23" s="39" t="s">
        <v>78</v>
      </c>
      <c r="M23" s="40">
        <v>13</v>
      </c>
      <c r="N23" s="31">
        <f t="shared" si="0"/>
        <v>0.2</v>
      </c>
      <c r="O23" s="31">
        <f t="shared" si="1"/>
        <v>0.35135135135135137</v>
      </c>
      <c r="P23" s="41" t="str">
        <f t="shared" si="2"/>
        <v>участник</v>
      </c>
      <c r="Q23" s="37" t="s">
        <v>76</v>
      </c>
      <c r="R23" s="42" t="s">
        <v>44</v>
      </c>
    </row>
    <row r="24" spans="1:18" x14ac:dyDescent="0.25">
      <c r="A24" s="28">
        <v>14</v>
      </c>
      <c r="B24" s="48" t="s">
        <v>12</v>
      </c>
      <c r="C24" s="34" t="s">
        <v>185</v>
      </c>
      <c r="D24" s="34" t="s">
        <v>186</v>
      </c>
      <c r="E24" s="34" t="s">
        <v>187</v>
      </c>
      <c r="F24" s="59">
        <v>42193</v>
      </c>
      <c r="G24" s="36" t="s">
        <v>48</v>
      </c>
      <c r="H24" s="36" t="s">
        <v>70</v>
      </c>
      <c r="I24" s="36" t="s">
        <v>70</v>
      </c>
      <c r="J24" s="37" t="s">
        <v>84</v>
      </c>
      <c r="K24" s="38" t="s">
        <v>178</v>
      </c>
      <c r="L24" s="39" t="s">
        <v>188</v>
      </c>
      <c r="M24" s="40">
        <v>12</v>
      </c>
      <c r="N24" s="31">
        <f t="shared" si="0"/>
        <v>0.18461538461538463</v>
      </c>
      <c r="O24" s="31">
        <f t="shared" si="1"/>
        <v>0.32432432432432434</v>
      </c>
      <c r="P24" s="41" t="str">
        <f t="shared" si="2"/>
        <v>участник</v>
      </c>
      <c r="Q24" s="37" t="s">
        <v>180</v>
      </c>
      <c r="R24" s="42" t="s">
        <v>135</v>
      </c>
    </row>
    <row r="25" spans="1:18" x14ac:dyDescent="0.25">
      <c r="A25" s="28">
        <v>15</v>
      </c>
      <c r="B25" s="48" t="s">
        <v>12</v>
      </c>
      <c r="C25" s="34" t="s">
        <v>181</v>
      </c>
      <c r="D25" s="34" t="s">
        <v>182</v>
      </c>
      <c r="E25" s="34" t="s">
        <v>183</v>
      </c>
      <c r="F25" s="59">
        <v>42077</v>
      </c>
      <c r="G25" s="36" t="s">
        <v>48</v>
      </c>
      <c r="H25" s="36" t="s">
        <v>70</v>
      </c>
      <c r="I25" s="36" t="s">
        <v>70</v>
      </c>
      <c r="J25" s="37" t="s">
        <v>84</v>
      </c>
      <c r="K25" s="38" t="s">
        <v>178</v>
      </c>
      <c r="L25" s="39" t="s">
        <v>184</v>
      </c>
      <c r="M25" s="40">
        <v>11</v>
      </c>
      <c r="N25" s="31">
        <f t="shared" si="0"/>
        <v>0.16923076923076924</v>
      </c>
      <c r="O25" s="31">
        <f t="shared" si="1"/>
        <v>0.29729729729729731</v>
      </c>
      <c r="P25" s="41" t="str">
        <f t="shared" si="2"/>
        <v>участник</v>
      </c>
      <c r="Q25" s="37" t="s">
        <v>180</v>
      </c>
      <c r="R25" s="42" t="s">
        <v>135</v>
      </c>
    </row>
    <row r="26" spans="1:18" x14ac:dyDescent="0.25">
      <c r="A26" s="28">
        <v>16</v>
      </c>
      <c r="B26" s="48" t="s">
        <v>12</v>
      </c>
      <c r="C26" s="34" t="s">
        <v>166</v>
      </c>
      <c r="D26" s="34" t="s">
        <v>167</v>
      </c>
      <c r="E26" s="34" t="s">
        <v>96</v>
      </c>
      <c r="F26" s="35">
        <v>42284</v>
      </c>
      <c r="G26" s="36" t="s">
        <v>48</v>
      </c>
      <c r="H26" s="36" t="s">
        <v>70</v>
      </c>
      <c r="I26" s="38" t="s">
        <v>70</v>
      </c>
      <c r="J26" s="37" t="s">
        <v>84</v>
      </c>
      <c r="K26" s="38" t="s">
        <v>133</v>
      </c>
      <c r="L26" s="39" t="s">
        <v>78</v>
      </c>
      <c r="M26" s="40">
        <v>10</v>
      </c>
      <c r="N26" s="31">
        <f t="shared" si="0"/>
        <v>0.15384615384615385</v>
      </c>
      <c r="O26" s="31">
        <f t="shared" si="1"/>
        <v>0.27027027027027029</v>
      </c>
      <c r="P26" s="41" t="str">
        <f t="shared" si="2"/>
        <v>участник</v>
      </c>
      <c r="Q26" s="37" t="s">
        <v>134</v>
      </c>
      <c r="R26" s="42" t="s">
        <v>135</v>
      </c>
    </row>
    <row r="27" spans="1:18" x14ac:dyDescent="0.25">
      <c r="A27" s="28">
        <v>17</v>
      </c>
      <c r="B27" s="48" t="s">
        <v>12</v>
      </c>
      <c r="C27" s="34" t="s">
        <v>119</v>
      </c>
      <c r="D27" s="34" t="s">
        <v>168</v>
      </c>
      <c r="E27" s="34" t="s">
        <v>116</v>
      </c>
      <c r="F27" s="35">
        <v>41975</v>
      </c>
      <c r="G27" s="36" t="s">
        <v>48</v>
      </c>
      <c r="H27" s="36" t="s">
        <v>70</v>
      </c>
      <c r="I27" s="38" t="s">
        <v>111</v>
      </c>
      <c r="J27" s="37" t="s">
        <v>84</v>
      </c>
      <c r="K27" s="38" t="s">
        <v>133</v>
      </c>
      <c r="L27" s="39" t="s">
        <v>169</v>
      </c>
      <c r="M27" s="40">
        <v>9</v>
      </c>
      <c r="N27" s="31">
        <f t="shared" si="0"/>
        <v>0.13846153846153847</v>
      </c>
      <c r="O27" s="31">
        <f t="shared" si="1"/>
        <v>0.24324324324324326</v>
      </c>
      <c r="P27" s="41" t="str">
        <f t="shared" si="2"/>
        <v>участник</v>
      </c>
      <c r="Q27" s="37" t="s">
        <v>134</v>
      </c>
      <c r="R27" s="42" t="s">
        <v>135</v>
      </c>
    </row>
    <row r="28" spans="1:18" x14ac:dyDescent="0.25">
      <c r="A28" s="28">
        <v>18</v>
      </c>
      <c r="B28" s="48" t="s">
        <v>12</v>
      </c>
      <c r="C28" s="34" t="s">
        <v>57</v>
      </c>
      <c r="D28" s="34" t="s">
        <v>58</v>
      </c>
      <c r="E28" s="34" t="s">
        <v>59</v>
      </c>
      <c r="F28" s="35" t="s">
        <v>74</v>
      </c>
      <c r="G28" s="36" t="s">
        <v>48</v>
      </c>
      <c r="H28" s="36" t="s">
        <v>70</v>
      </c>
      <c r="I28" s="36" t="s">
        <v>70</v>
      </c>
      <c r="J28" s="37" t="s">
        <v>43</v>
      </c>
      <c r="K28" s="38">
        <v>4</v>
      </c>
      <c r="L28" s="39" t="s">
        <v>83</v>
      </c>
      <c r="M28" s="40">
        <v>7</v>
      </c>
      <c r="N28" s="31">
        <f t="shared" si="0"/>
        <v>0.1076923076923077</v>
      </c>
      <c r="O28" s="31">
        <f t="shared" si="1"/>
        <v>0.1891891891891892</v>
      </c>
      <c r="P28" s="41" t="str">
        <f t="shared" si="2"/>
        <v>участник</v>
      </c>
      <c r="Q28" s="37" t="s">
        <v>76</v>
      </c>
      <c r="R28" s="42" t="s">
        <v>44</v>
      </c>
    </row>
    <row r="29" spans="1:18" x14ac:dyDescent="0.25">
      <c r="A29" s="28">
        <v>19</v>
      </c>
      <c r="B29" s="48" t="s">
        <v>12</v>
      </c>
      <c r="C29" s="34" t="s">
        <v>143</v>
      </c>
      <c r="D29" s="34" t="s">
        <v>144</v>
      </c>
      <c r="E29" s="34" t="s">
        <v>47</v>
      </c>
      <c r="F29" s="35">
        <v>42084</v>
      </c>
      <c r="G29" s="36" t="s">
        <v>48</v>
      </c>
      <c r="H29" s="36" t="s">
        <v>70</v>
      </c>
      <c r="I29" s="38" t="s">
        <v>70</v>
      </c>
      <c r="J29" s="37" t="s">
        <v>84</v>
      </c>
      <c r="K29" s="38" t="s">
        <v>133</v>
      </c>
      <c r="L29" s="39" t="s">
        <v>81</v>
      </c>
      <c r="M29" s="40">
        <v>7</v>
      </c>
      <c r="N29" s="31">
        <f t="shared" si="0"/>
        <v>0.1076923076923077</v>
      </c>
      <c r="O29" s="31">
        <f t="shared" si="1"/>
        <v>0.1891891891891892</v>
      </c>
      <c r="P29" s="41" t="str">
        <f t="shared" si="2"/>
        <v>участник</v>
      </c>
      <c r="Q29" s="37" t="s">
        <v>134</v>
      </c>
      <c r="R29" s="42" t="s">
        <v>135</v>
      </c>
    </row>
    <row r="30" spans="1:18" x14ac:dyDescent="0.25">
      <c r="A30" s="28">
        <v>20</v>
      </c>
      <c r="B30" s="48" t="s">
        <v>12</v>
      </c>
      <c r="C30" s="34" t="s">
        <v>152</v>
      </c>
      <c r="D30" s="34" t="s">
        <v>153</v>
      </c>
      <c r="E30" s="34" t="s">
        <v>154</v>
      </c>
      <c r="F30" s="35">
        <v>42122</v>
      </c>
      <c r="G30" s="36" t="s">
        <v>48</v>
      </c>
      <c r="H30" s="36" t="s">
        <v>70</v>
      </c>
      <c r="I30" s="38" t="s">
        <v>70</v>
      </c>
      <c r="J30" s="37" t="s">
        <v>84</v>
      </c>
      <c r="K30" s="38" t="s">
        <v>133</v>
      </c>
      <c r="L30" s="39" t="s">
        <v>155</v>
      </c>
      <c r="M30" s="40">
        <v>7</v>
      </c>
      <c r="N30" s="31">
        <f t="shared" si="0"/>
        <v>0.1076923076923077</v>
      </c>
      <c r="O30" s="31">
        <f t="shared" si="1"/>
        <v>0.1891891891891892</v>
      </c>
      <c r="P30" s="41" t="str">
        <f t="shared" si="2"/>
        <v>участник</v>
      </c>
      <c r="Q30" s="37" t="s">
        <v>134</v>
      </c>
      <c r="R30" s="42" t="s">
        <v>135</v>
      </c>
    </row>
    <row r="31" spans="1:18" x14ac:dyDescent="0.25">
      <c r="A31" s="28">
        <v>21</v>
      </c>
      <c r="B31" s="48" t="s">
        <v>12</v>
      </c>
      <c r="C31" s="34" t="s">
        <v>156</v>
      </c>
      <c r="D31" s="34" t="s">
        <v>68</v>
      </c>
      <c r="E31" s="34" t="s">
        <v>114</v>
      </c>
      <c r="F31" s="35">
        <v>41958</v>
      </c>
      <c r="G31" s="36" t="s">
        <v>48</v>
      </c>
      <c r="H31" s="36" t="s">
        <v>70</v>
      </c>
      <c r="I31" s="38" t="s">
        <v>70</v>
      </c>
      <c r="J31" s="37" t="s">
        <v>84</v>
      </c>
      <c r="K31" s="38" t="s">
        <v>133</v>
      </c>
      <c r="L31" s="39" t="s">
        <v>157</v>
      </c>
      <c r="M31" s="40">
        <v>7</v>
      </c>
      <c r="N31" s="31">
        <f t="shared" si="0"/>
        <v>0.1076923076923077</v>
      </c>
      <c r="O31" s="31">
        <f t="shared" si="1"/>
        <v>0.1891891891891892</v>
      </c>
      <c r="P31" s="41" t="str">
        <f t="shared" si="2"/>
        <v>участник</v>
      </c>
      <c r="Q31" s="37" t="s">
        <v>134</v>
      </c>
      <c r="R31" s="42" t="s">
        <v>135</v>
      </c>
    </row>
    <row r="32" spans="1:18" ht="15.75" thickBot="1" x14ac:dyDescent="0.3">
      <c r="A32" s="28">
        <v>22</v>
      </c>
      <c r="B32" s="48" t="s">
        <v>12</v>
      </c>
      <c r="C32" s="34" t="s">
        <v>145</v>
      </c>
      <c r="D32" s="34" t="s">
        <v>146</v>
      </c>
      <c r="E32" s="34" t="s">
        <v>147</v>
      </c>
      <c r="F32" s="35">
        <v>42087</v>
      </c>
      <c r="G32" s="36" t="s">
        <v>48</v>
      </c>
      <c r="H32" s="36" t="s">
        <v>70</v>
      </c>
      <c r="I32" s="38" t="s">
        <v>111</v>
      </c>
      <c r="J32" s="37" t="s">
        <v>84</v>
      </c>
      <c r="K32" s="38" t="s">
        <v>133</v>
      </c>
      <c r="L32" s="39" t="s">
        <v>82</v>
      </c>
      <c r="M32" s="40">
        <v>5</v>
      </c>
      <c r="N32" s="31">
        <f t="shared" si="0"/>
        <v>7.6923076923076927E-2</v>
      </c>
      <c r="O32" s="31">
        <f t="shared" si="1"/>
        <v>0.13513513513513514</v>
      </c>
      <c r="P32" s="41" t="str">
        <f t="shared" si="2"/>
        <v>участник</v>
      </c>
      <c r="Q32" s="37" t="s">
        <v>134</v>
      </c>
      <c r="R32" s="42" t="s">
        <v>135</v>
      </c>
    </row>
    <row r="33" spans="1:18" ht="15.75" thickBot="1" x14ac:dyDescent="0.3">
      <c r="A33" s="28">
        <v>23</v>
      </c>
      <c r="B33" s="48" t="s">
        <v>12</v>
      </c>
      <c r="C33" s="34" t="s">
        <v>158</v>
      </c>
      <c r="D33" s="34" t="s">
        <v>66</v>
      </c>
      <c r="E33" s="34" t="s">
        <v>54</v>
      </c>
      <c r="F33" s="58">
        <v>42107</v>
      </c>
      <c r="G33" s="36" t="s">
        <v>48</v>
      </c>
      <c r="H33" s="36" t="s">
        <v>70</v>
      </c>
      <c r="I33" s="38" t="s">
        <v>70</v>
      </c>
      <c r="J33" s="37" t="s">
        <v>84</v>
      </c>
      <c r="K33" s="38" t="s">
        <v>133</v>
      </c>
      <c r="L33" s="39" t="s">
        <v>159</v>
      </c>
      <c r="M33" s="40">
        <v>4</v>
      </c>
      <c r="N33" s="31">
        <f t="shared" si="0"/>
        <v>6.1538461538461542E-2</v>
      </c>
      <c r="O33" s="31">
        <f t="shared" si="1"/>
        <v>0.10810810810810811</v>
      </c>
      <c r="P33" s="41" t="str">
        <f t="shared" si="2"/>
        <v>участник</v>
      </c>
      <c r="Q33" s="37" t="s">
        <v>134</v>
      </c>
      <c r="R33" s="42" t="s">
        <v>135</v>
      </c>
    </row>
    <row r="34" spans="1:18" ht="15.75" thickBot="1" x14ac:dyDescent="0.3">
      <c r="A34" s="28">
        <v>24</v>
      </c>
      <c r="B34" s="48" t="s">
        <v>12</v>
      </c>
      <c r="C34" s="34" t="s">
        <v>129</v>
      </c>
      <c r="D34" s="34" t="s">
        <v>130</v>
      </c>
      <c r="E34" s="34" t="s">
        <v>131</v>
      </c>
      <c r="F34" s="58" t="s">
        <v>132</v>
      </c>
      <c r="G34" s="36" t="s">
        <v>48</v>
      </c>
      <c r="H34" s="36" t="s">
        <v>70</v>
      </c>
      <c r="I34" s="38" t="s">
        <v>70</v>
      </c>
      <c r="J34" s="37" t="s">
        <v>84</v>
      </c>
      <c r="K34" s="38" t="s">
        <v>133</v>
      </c>
      <c r="L34" s="39" t="s">
        <v>79</v>
      </c>
      <c r="M34" s="40">
        <v>2</v>
      </c>
      <c r="N34" s="31">
        <f t="shared" si="0"/>
        <v>3.0769230769230771E-2</v>
      </c>
      <c r="O34" s="31">
        <f t="shared" si="1"/>
        <v>5.4054054054054057E-2</v>
      </c>
      <c r="P34" s="41" t="str">
        <f t="shared" si="2"/>
        <v>участник</v>
      </c>
      <c r="Q34" s="37" t="s">
        <v>134</v>
      </c>
      <c r="R34" s="42" t="s">
        <v>135</v>
      </c>
    </row>
    <row r="35" spans="1:18" ht="15.75" thickBot="1" x14ac:dyDescent="0.3">
      <c r="A35" s="28">
        <v>25</v>
      </c>
      <c r="B35" s="48" t="s">
        <v>12</v>
      </c>
      <c r="C35" s="34" t="s">
        <v>148</v>
      </c>
      <c r="D35" s="34" t="s">
        <v>149</v>
      </c>
      <c r="E35" s="34" t="s">
        <v>150</v>
      </c>
      <c r="F35" s="58">
        <v>42103</v>
      </c>
      <c r="G35" s="36" t="s">
        <v>48</v>
      </c>
      <c r="H35" s="36" t="s">
        <v>70</v>
      </c>
      <c r="I35" s="38" t="s">
        <v>70</v>
      </c>
      <c r="J35" s="37" t="s">
        <v>84</v>
      </c>
      <c r="K35" s="38" t="s">
        <v>133</v>
      </c>
      <c r="L35" s="39" t="s">
        <v>151</v>
      </c>
      <c r="M35" s="40">
        <v>2</v>
      </c>
      <c r="N35" s="31">
        <f t="shared" si="0"/>
        <v>3.0769230769230771E-2</v>
      </c>
      <c r="O35" s="31">
        <f t="shared" si="1"/>
        <v>5.4054054054054057E-2</v>
      </c>
      <c r="P35" s="41" t="str">
        <f t="shared" si="2"/>
        <v>участник</v>
      </c>
      <c r="Q35" s="37" t="s">
        <v>134</v>
      </c>
      <c r="R35" s="42" t="s">
        <v>135</v>
      </c>
    </row>
    <row r="36" spans="1:18" ht="15.75" thickBot="1" x14ac:dyDescent="0.3">
      <c r="A36" s="28">
        <v>26</v>
      </c>
      <c r="B36" s="48" t="s">
        <v>12</v>
      </c>
      <c r="C36" s="34" t="s">
        <v>139</v>
      </c>
      <c r="D36" s="34" t="s">
        <v>53</v>
      </c>
      <c r="E36" s="34" t="s">
        <v>67</v>
      </c>
      <c r="F36" s="60">
        <v>42210</v>
      </c>
      <c r="G36" s="36" t="s">
        <v>48</v>
      </c>
      <c r="H36" s="36" t="s">
        <v>70</v>
      </c>
      <c r="I36" s="45" t="s">
        <v>70</v>
      </c>
      <c r="J36" s="44" t="s">
        <v>84</v>
      </c>
      <c r="K36" s="45" t="s">
        <v>133</v>
      </c>
      <c r="L36" s="39" t="s">
        <v>140</v>
      </c>
      <c r="M36" s="40">
        <v>1</v>
      </c>
      <c r="N36" s="31">
        <f t="shared" si="0"/>
        <v>1.5384615384615385E-2</v>
      </c>
      <c r="O36" s="31">
        <f t="shared" si="1"/>
        <v>2.7027027027027029E-2</v>
      </c>
      <c r="P36" s="41" t="str">
        <f t="shared" si="2"/>
        <v>участник</v>
      </c>
      <c r="Q36" s="37" t="s">
        <v>134</v>
      </c>
      <c r="R36" s="42" t="s">
        <v>135</v>
      </c>
    </row>
    <row r="37" spans="1:18" ht="15.75" thickBot="1" x14ac:dyDescent="0.3">
      <c r="A37" s="28">
        <v>27</v>
      </c>
      <c r="B37" s="48" t="s">
        <v>12</v>
      </c>
      <c r="C37" s="34" t="s">
        <v>160</v>
      </c>
      <c r="D37" s="34" t="s">
        <v>161</v>
      </c>
      <c r="E37" s="34" t="s">
        <v>54</v>
      </c>
      <c r="F37" s="58">
        <v>42365</v>
      </c>
      <c r="G37" s="36" t="s">
        <v>48</v>
      </c>
      <c r="H37" s="36" t="s">
        <v>70</v>
      </c>
      <c r="I37" s="38" t="s">
        <v>70</v>
      </c>
      <c r="J37" s="37" t="s">
        <v>84</v>
      </c>
      <c r="K37" s="38" t="s">
        <v>133</v>
      </c>
      <c r="L37" s="39" t="s">
        <v>162</v>
      </c>
      <c r="M37" s="40">
        <v>1</v>
      </c>
      <c r="N37" s="31">
        <f t="shared" si="0"/>
        <v>1.5384615384615385E-2</v>
      </c>
      <c r="O37" s="31">
        <f t="shared" si="1"/>
        <v>2.7027027027027029E-2</v>
      </c>
      <c r="P37" s="41" t="str">
        <f t="shared" si="2"/>
        <v>участник</v>
      </c>
      <c r="Q37" s="37" t="s">
        <v>134</v>
      </c>
      <c r="R37" s="42" t="s">
        <v>135</v>
      </c>
    </row>
    <row r="38" spans="1:18" ht="15.75" thickBot="1" x14ac:dyDescent="0.3">
      <c r="A38" s="28">
        <v>28</v>
      </c>
      <c r="B38" s="48" t="s">
        <v>12</v>
      </c>
      <c r="C38" s="34" t="s">
        <v>170</v>
      </c>
      <c r="D38" s="34" t="s">
        <v>98</v>
      </c>
      <c r="E38" s="34" t="s">
        <v>110</v>
      </c>
      <c r="F38" s="58">
        <v>42186</v>
      </c>
      <c r="G38" s="36" t="s">
        <v>48</v>
      </c>
      <c r="H38" s="36" t="s">
        <v>70</v>
      </c>
      <c r="I38" s="38" t="s">
        <v>70</v>
      </c>
      <c r="J38" s="37" t="s">
        <v>84</v>
      </c>
      <c r="K38" s="38" t="s">
        <v>133</v>
      </c>
      <c r="L38" s="39" t="s">
        <v>80</v>
      </c>
      <c r="M38" s="40">
        <v>0</v>
      </c>
      <c r="N38" s="31">
        <f t="shared" si="0"/>
        <v>0</v>
      </c>
      <c r="O38" s="31">
        <f t="shared" si="1"/>
        <v>0</v>
      </c>
      <c r="P38" s="41" t="str">
        <f t="shared" si="2"/>
        <v>участник</v>
      </c>
      <c r="Q38" s="37" t="s">
        <v>134</v>
      </c>
      <c r="R38" s="42" t="s">
        <v>135</v>
      </c>
    </row>
    <row r="40" spans="1:18" ht="15.75" x14ac:dyDescent="0.25">
      <c r="B40" s="33" t="s">
        <v>23</v>
      </c>
      <c r="C40" s="56" t="s">
        <v>123</v>
      </c>
      <c r="D40" s="10" t="s">
        <v>124</v>
      </c>
    </row>
    <row r="41" spans="1:18" ht="15.75" x14ac:dyDescent="0.25">
      <c r="C41" s="56" t="s">
        <v>122</v>
      </c>
      <c r="D41" s="10" t="s">
        <v>128</v>
      </c>
    </row>
    <row r="42" spans="1:18" x14ac:dyDescent="0.25">
      <c r="D42" s="10" t="s">
        <v>126</v>
      </c>
    </row>
    <row r="43" spans="1:18" x14ac:dyDescent="0.25">
      <c r="D43" s="10" t="s">
        <v>127</v>
      </c>
    </row>
    <row r="44" spans="1:18" x14ac:dyDescent="0.25">
      <c r="D44" s="10" t="s">
        <v>125</v>
      </c>
    </row>
  </sheetData>
  <protectedRanges>
    <protectedRange sqref="N11:N16" name="Диапазон1_3_1"/>
    <protectedRange sqref="O11:O16" name="Диапазон1_1_1_1"/>
    <protectedRange sqref="P11:P21" name="Диапазон1_2_1_1_1"/>
    <protectedRange sqref="N17:N38" name="Диапазон1_3_1_3"/>
    <protectedRange sqref="O17:O38" name="Диапазон1_1_1_1_3"/>
    <protectedRange sqref="P22:P38" name="Диапазон1_2_1_1_1_3"/>
  </protectedRanges>
  <autoFilter ref="A10:R10">
    <sortState ref="A11:R60">
      <sortCondition descending="1" ref="M10"/>
    </sortState>
  </autoFilter>
  <mergeCells count="3">
    <mergeCell ref="A1:R1"/>
    <mergeCell ref="C2:P2"/>
    <mergeCell ref="C9:D9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 C17:F17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topLeftCell="C1" zoomScale="77" zoomScaleNormal="77" workbookViewId="0">
      <selection activeCell="C2" sqref="C2:P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61" customFormat="1" ht="18.75" x14ac:dyDescent="0.3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21" s="61" customFormat="1" ht="32.25" customHeight="1" x14ac:dyDescent="0.3">
      <c r="B2" s="62"/>
      <c r="C2" s="106" t="s">
        <v>225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63" t="s">
        <v>32</v>
      </c>
      <c r="R2" s="64">
        <v>1</v>
      </c>
    </row>
    <row r="3" spans="1:21" s="61" customFormat="1" ht="18.75" x14ac:dyDescent="0.3">
      <c r="B3" s="62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3"/>
      <c r="R3" s="64"/>
    </row>
    <row r="4" spans="1:21" s="61" customFormat="1" ht="18.75" x14ac:dyDescent="0.3">
      <c r="A4" s="66" t="s">
        <v>0</v>
      </c>
      <c r="B4" s="67"/>
      <c r="C4" s="66" t="s">
        <v>226</v>
      </c>
      <c r="E4" s="68" t="s">
        <v>21</v>
      </c>
      <c r="F4" s="69"/>
      <c r="Q4" s="70" t="s">
        <v>33</v>
      </c>
      <c r="R4" s="71">
        <f>COUNTIF(P11:P11,"победитель")</f>
        <v>0</v>
      </c>
    </row>
    <row r="5" spans="1:21" s="61" customFormat="1" ht="18.75" x14ac:dyDescent="0.3">
      <c r="A5" s="66" t="s">
        <v>37</v>
      </c>
      <c r="B5" s="67"/>
      <c r="C5" s="66" t="s">
        <v>12</v>
      </c>
      <c r="E5" s="68" t="s">
        <v>22</v>
      </c>
      <c r="F5" s="69"/>
      <c r="Q5" s="70" t="s">
        <v>34</v>
      </c>
      <c r="R5" s="64">
        <f>COUNTIF(P11:P11,"призер")</f>
        <v>0</v>
      </c>
    </row>
    <row r="6" spans="1:21" s="61" customFormat="1" ht="18.75" x14ac:dyDescent="0.3">
      <c r="A6" s="66" t="s">
        <v>1</v>
      </c>
      <c r="B6" s="67"/>
      <c r="C6" s="66" t="s">
        <v>41</v>
      </c>
      <c r="E6" s="69"/>
      <c r="F6" s="69"/>
      <c r="Q6" s="70" t="s">
        <v>35</v>
      </c>
      <c r="R6" s="64">
        <f>COUNTIF(P11:P11,"участник")</f>
        <v>1</v>
      </c>
    </row>
    <row r="7" spans="1:21" s="61" customFormat="1" ht="18.75" x14ac:dyDescent="0.3">
      <c r="A7" s="66" t="s">
        <v>5</v>
      </c>
      <c r="B7" s="67"/>
      <c r="C7" s="66">
        <v>5</v>
      </c>
      <c r="E7" s="69"/>
      <c r="F7" s="69"/>
      <c r="P7" s="72"/>
      <c r="Q7" s="70" t="s">
        <v>25</v>
      </c>
      <c r="R7" s="73">
        <v>0.45</v>
      </c>
    </row>
    <row r="8" spans="1:21" s="61" customFormat="1" ht="18.75" x14ac:dyDescent="0.3">
      <c r="A8" s="66" t="s">
        <v>7</v>
      </c>
      <c r="B8" s="67"/>
      <c r="C8" s="74">
        <v>45952</v>
      </c>
      <c r="F8" s="69"/>
      <c r="M8" s="75"/>
      <c r="Q8" s="76" t="s">
        <v>31</v>
      </c>
      <c r="R8" s="73">
        <f>(R4+R5)/R2</f>
        <v>0</v>
      </c>
    </row>
    <row r="9" spans="1:21" s="61" customFormat="1" ht="18.75" x14ac:dyDescent="0.3">
      <c r="C9" s="105" t="s">
        <v>24</v>
      </c>
      <c r="D9" s="105"/>
      <c r="E9" s="77">
        <v>65</v>
      </c>
      <c r="G9" s="70" t="s">
        <v>42</v>
      </c>
      <c r="H9" s="78">
        <f>E9/2</f>
        <v>32.5</v>
      </c>
      <c r="J9" s="79" t="s">
        <v>13</v>
      </c>
      <c r="K9" s="80">
        <f>MAX(M11:M11)</f>
        <v>29</v>
      </c>
      <c r="L9" s="81" t="str">
        <f>IF(K9*100/E9&gt;=50,"победитель","участник")</f>
        <v>участник</v>
      </c>
      <c r="M9" s="75"/>
      <c r="P9" s="82">
        <f>R8-45%</f>
        <v>-0.45</v>
      </c>
      <c r="Q9" s="70" t="s">
        <v>26</v>
      </c>
      <c r="R9" s="83">
        <f>IF((R2*P9)&gt;0,(R2*P9),0)</f>
        <v>0</v>
      </c>
    </row>
    <row r="10" spans="1:21" s="61" customFormat="1" ht="168.75" x14ac:dyDescent="0.3">
      <c r="A10" s="84" t="s">
        <v>6</v>
      </c>
      <c r="B10" s="85" t="s">
        <v>8</v>
      </c>
      <c r="C10" s="85" t="s">
        <v>2</v>
      </c>
      <c r="D10" s="85" t="s">
        <v>3</v>
      </c>
      <c r="E10" s="85" t="s">
        <v>4</v>
      </c>
      <c r="F10" s="85" t="s">
        <v>9</v>
      </c>
      <c r="G10" s="85" t="s">
        <v>18</v>
      </c>
      <c r="H10" s="85" t="s">
        <v>40</v>
      </c>
      <c r="I10" s="85" t="s">
        <v>39</v>
      </c>
      <c r="J10" s="85" t="s">
        <v>10</v>
      </c>
      <c r="K10" s="85" t="s">
        <v>19</v>
      </c>
      <c r="L10" s="86" t="s">
        <v>16</v>
      </c>
      <c r="M10" s="85" t="s">
        <v>20</v>
      </c>
      <c r="N10" s="85" t="s">
        <v>14</v>
      </c>
      <c r="O10" s="85" t="s">
        <v>15</v>
      </c>
      <c r="P10" s="85" t="s">
        <v>17</v>
      </c>
      <c r="Q10" s="85" t="s">
        <v>11</v>
      </c>
      <c r="R10" s="85" t="s">
        <v>38</v>
      </c>
      <c r="S10" s="87"/>
      <c r="T10" s="87"/>
      <c r="U10" s="87"/>
    </row>
    <row r="11" spans="1:21" s="97" customFormat="1" ht="12.95" customHeight="1" x14ac:dyDescent="0.2">
      <c r="A11" s="84">
        <v>2</v>
      </c>
      <c r="B11" s="88" t="s">
        <v>12</v>
      </c>
      <c r="C11" s="89" t="s">
        <v>100</v>
      </c>
      <c r="D11" s="89" t="s">
        <v>46</v>
      </c>
      <c r="E11" s="89" t="s">
        <v>89</v>
      </c>
      <c r="F11" s="98" t="s">
        <v>101</v>
      </c>
      <c r="G11" s="90" t="s">
        <v>48</v>
      </c>
      <c r="H11" s="90" t="s">
        <v>70</v>
      </c>
      <c r="I11" s="91" t="s">
        <v>70</v>
      </c>
      <c r="J11" s="91" t="s">
        <v>84</v>
      </c>
      <c r="K11" s="99" t="s">
        <v>99</v>
      </c>
      <c r="L11" s="92" t="s">
        <v>218</v>
      </c>
      <c r="M11" s="93">
        <v>29</v>
      </c>
      <c r="N11" s="94">
        <f t="shared" ref="N11" si="0">IF(M11="","",M11/$E$9)</f>
        <v>0.44615384615384618</v>
      </c>
      <c r="O11" s="94">
        <f t="shared" ref="O11" si="1">IF(M11="","",M11/$K$9)</f>
        <v>1</v>
      </c>
      <c r="P11" s="95" t="s">
        <v>121</v>
      </c>
      <c r="Q11" s="91" t="s">
        <v>213</v>
      </c>
      <c r="R11" s="96" t="s">
        <v>84</v>
      </c>
    </row>
    <row r="12" spans="1:21" s="61" customFormat="1" ht="18.75" x14ac:dyDescent="0.3"/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"/>
  <sheetViews>
    <sheetView zoomScaleNormal="100" workbookViewId="0">
      <selection activeCell="C2" sqref="C2:P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ht="32.25" customHeight="1" x14ac:dyDescent="0.25">
      <c r="B2" s="11"/>
      <c r="C2" s="102" t="s">
        <v>229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2" t="s">
        <v>32</v>
      </c>
      <c r="R2" s="13">
        <v>23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224</v>
      </c>
      <c r="E4" s="16" t="s">
        <v>21</v>
      </c>
      <c r="F4" s="17"/>
      <c r="Q4" s="18" t="s">
        <v>33</v>
      </c>
      <c r="R4" s="19">
        <f>COUNTIF(P11:P11,"победитель")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v>18</v>
      </c>
    </row>
    <row r="7" spans="1:21" x14ac:dyDescent="0.25">
      <c r="A7" s="46" t="s">
        <v>5</v>
      </c>
      <c r="B7" s="15"/>
      <c r="C7" s="46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45952</v>
      </c>
      <c r="F8" s="17"/>
      <c r="Q8" s="22" t="s">
        <v>31</v>
      </c>
      <c r="R8" s="21">
        <f>(R4+R5)/R2</f>
        <v>0.39130434782608697</v>
      </c>
    </row>
    <row r="9" spans="1:21" x14ac:dyDescent="0.25">
      <c r="C9" s="103" t="s">
        <v>24</v>
      </c>
      <c r="D9" s="103"/>
      <c r="E9" s="14">
        <v>62</v>
      </c>
      <c r="G9" s="18" t="s">
        <v>42</v>
      </c>
      <c r="H9" s="53">
        <f>E9/2</f>
        <v>31</v>
      </c>
      <c r="J9" s="23" t="s">
        <v>13</v>
      </c>
      <c r="K9" s="24">
        <v>21</v>
      </c>
      <c r="L9" s="25" t="str">
        <f>IF(K9*100/E9&gt;=50,"победитель","участник")</f>
        <v>участник</v>
      </c>
      <c r="P9" s="26">
        <f>R8-45%</f>
        <v>-5.8695652173913038E-2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1</v>
      </c>
      <c r="B11" s="48" t="s">
        <v>12</v>
      </c>
      <c r="C11" s="34" t="s">
        <v>219</v>
      </c>
      <c r="D11" s="34" t="s">
        <v>117</v>
      </c>
      <c r="E11" s="34" t="s">
        <v>220</v>
      </c>
      <c r="F11" s="54" t="s">
        <v>221</v>
      </c>
      <c r="G11" s="36" t="s">
        <v>48</v>
      </c>
      <c r="H11" s="36" t="s">
        <v>70</v>
      </c>
      <c r="I11" s="36" t="s">
        <v>70</v>
      </c>
      <c r="J11" s="37" t="s">
        <v>84</v>
      </c>
      <c r="K11" s="38" t="s">
        <v>87</v>
      </c>
      <c r="L11" s="39" t="s">
        <v>222</v>
      </c>
      <c r="M11" s="40">
        <v>21</v>
      </c>
      <c r="N11" s="31">
        <f t="shared" ref="N11" si="0">IF(M11="","",M11/$E$9)</f>
        <v>0.33870967741935482</v>
      </c>
      <c r="O11" s="31">
        <f t="shared" ref="O11" si="1">IF(M11="","",M11/$K$9)</f>
        <v>1</v>
      </c>
      <c r="P11" s="41" t="str">
        <f t="shared" ref="P11" si="2">IF(M11="","",IF($K$9=M11,$L$9,IF(M11&gt;=$H$9,"призер","участник")))</f>
        <v>участник</v>
      </c>
      <c r="Q11" s="37" t="s">
        <v>213</v>
      </c>
      <c r="R11" s="42" t="s">
        <v>84</v>
      </c>
    </row>
    <row r="13" spans="1:21" ht="15.75" x14ac:dyDescent="0.25">
      <c r="B13" s="33"/>
      <c r="C13" s="56"/>
    </row>
    <row r="14" spans="1:21" ht="15.75" x14ac:dyDescent="0.25">
      <c r="C14" s="56"/>
    </row>
  </sheetData>
  <protectedRanges>
    <protectedRange sqref="N11" name="Диапазон1_3_1_3"/>
    <protectedRange sqref="O11" name="Диапазон1_1_1_1_3"/>
    <protectedRange sqref="P11" name="Диапазон1_2_1_1_1_3"/>
  </protectedRanges>
  <autoFilter ref="A10:R10"/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zoomScaleNormal="100" workbookViewId="0">
      <selection activeCell="E6" sqref="E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ht="32.25" customHeight="1" x14ac:dyDescent="0.25">
      <c r="B2" s="11"/>
      <c r="C2" s="102" t="s">
        <v>230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2" t="s">
        <v>32</v>
      </c>
      <c r="R2" s="13">
        <f>COUNTA(M11:M12)</f>
        <v>2</v>
      </c>
    </row>
    <row r="3" spans="1:21" x14ac:dyDescent="0.25">
      <c r="B3" s="11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2"/>
      <c r="R3" s="13"/>
    </row>
    <row r="4" spans="1:21" x14ac:dyDescent="0.25">
      <c r="A4" s="46" t="s">
        <v>0</v>
      </c>
      <c r="B4" s="15"/>
      <c r="C4" s="46" t="s">
        <v>224</v>
      </c>
      <c r="E4" s="16" t="s">
        <v>21</v>
      </c>
      <c r="F4" s="17"/>
      <c r="Q4" s="18" t="s">
        <v>33</v>
      </c>
      <c r="R4" s="19">
        <f>COUNTIF(P11:P12,"победитель")</f>
        <v>1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1</v>
      </c>
    </row>
    <row r="7" spans="1:21" x14ac:dyDescent="0.25">
      <c r="A7" s="46" t="s">
        <v>5</v>
      </c>
      <c r="B7" s="15"/>
      <c r="C7" s="46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45952</v>
      </c>
      <c r="F8" s="17"/>
      <c r="Q8" s="22" t="s">
        <v>31</v>
      </c>
      <c r="R8" s="21">
        <f>(R4+R5)/R2</f>
        <v>0.5</v>
      </c>
    </row>
    <row r="9" spans="1:21" x14ac:dyDescent="0.25">
      <c r="C9" s="103" t="s">
        <v>24</v>
      </c>
      <c r="D9" s="103"/>
      <c r="E9" s="14">
        <v>65</v>
      </c>
      <c r="G9" s="18" t="s">
        <v>42</v>
      </c>
      <c r="H9" s="53">
        <f>E9/2</f>
        <v>32.5</v>
      </c>
      <c r="J9" s="23" t="s">
        <v>13</v>
      </c>
      <c r="K9" s="24">
        <f>MAX(M11:M12)</f>
        <v>34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9.9999999999999978E-2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115</v>
      </c>
      <c r="D11" s="34" t="s">
        <v>88</v>
      </c>
      <c r="E11" s="34" t="s">
        <v>116</v>
      </c>
      <c r="F11" s="35">
        <v>40445</v>
      </c>
      <c r="G11" s="36" t="s">
        <v>48</v>
      </c>
      <c r="H11" s="36" t="s">
        <v>70</v>
      </c>
      <c r="I11" s="37" t="s">
        <v>70</v>
      </c>
      <c r="J11" s="37" t="s">
        <v>84</v>
      </c>
      <c r="K11" s="38" t="s">
        <v>113</v>
      </c>
      <c r="L11" s="39" t="s">
        <v>228</v>
      </c>
      <c r="M11" s="40">
        <v>34</v>
      </c>
      <c r="N11" s="31">
        <f>IF(M11="","",M11/$E$9)</f>
        <v>0.52307692307692311</v>
      </c>
      <c r="O11" s="31">
        <f>IF(M11="","",M11/$K$9)</f>
        <v>1</v>
      </c>
      <c r="P11" s="41" t="s">
        <v>212</v>
      </c>
      <c r="Q11" s="37" t="s">
        <v>213</v>
      </c>
      <c r="R11" s="42" t="s">
        <v>84</v>
      </c>
    </row>
    <row r="12" spans="1:21" x14ac:dyDescent="0.25">
      <c r="A12" s="28">
        <v>2</v>
      </c>
      <c r="B12" s="48" t="s">
        <v>12</v>
      </c>
      <c r="C12" s="34" t="s">
        <v>104</v>
      </c>
      <c r="D12" s="34" t="s">
        <v>112</v>
      </c>
      <c r="E12" s="34" t="s">
        <v>105</v>
      </c>
      <c r="F12" s="35">
        <v>40254</v>
      </c>
      <c r="G12" s="36" t="s">
        <v>48</v>
      </c>
      <c r="H12" s="36" t="s">
        <v>70</v>
      </c>
      <c r="I12" s="37" t="s">
        <v>70</v>
      </c>
      <c r="J12" s="37" t="s">
        <v>84</v>
      </c>
      <c r="K12" s="38" t="s">
        <v>113</v>
      </c>
      <c r="L12" s="39" t="s">
        <v>227</v>
      </c>
      <c r="M12" s="40">
        <v>31</v>
      </c>
      <c r="N12" s="31">
        <f>IF(M12="","",M12/$E$9)</f>
        <v>0.47692307692307695</v>
      </c>
      <c r="O12" s="31">
        <f>IF(M12="","",M12/$K$9)</f>
        <v>0.91176470588235292</v>
      </c>
      <c r="P12" s="41" t="str">
        <f>IF(M12="","",IF($K$9=M12,$L$9,IF(M12&gt;=$H$9,"призер","участник")))</f>
        <v>участник</v>
      </c>
      <c r="Q12" s="37" t="s">
        <v>213</v>
      </c>
      <c r="R12" s="42" t="s">
        <v>84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>
    <sortState ref="A11:R12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5" priority="3" stopIfTrue="1">
      <formula>ISBLANK(E9)</formula>
    </cfRule>
  </conditionalFormatting>
  <conditionalFormatting sqref="C4:C5">
    <cfRule type="expression" dxfId="4" priority="2" stopIfTrue="1">
      <formula>ISBLANK(C4)</formula>
    </cfRule>
  </conditionalFormatting>
  <conditionalFormatting sqref="C8">
    <cfRule type="expression" dxfId="3" priority="1" stopIfTrue="1">
      <formula>ISBLANK(C8)</formula>
    </cfRule>
  </conditionalFormatting>
  <dataValidations count="1">
    <dataValidation allowBlank="1" showInputMessage="1" showErrorMessage="1" sqref="B10:F10 A4:A8 E9 C11:F11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G5" sqref="G5:G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ht="32.25" customHeight="1" x14ac:dyDescent="0.25">
      <c r="B2" s="11"/>
      <c r="C2" s="102" t="s">
        <v>223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2" t="s">
        <v>32</v>
      </c>
      <c r="R2" s="13">
        <f>COUNTA(M11:M16)</f>
        <v>6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224</v>
      </c>
      <c r="E4" s="16" t="s">
        <v>21</v>
      </c>
      <c r="F4" s="17"/>
      <c r="Q4" s="18" t="s">
        <v>33</v>
      </c>
      <c r="R4" s="19">
        <f>COUNTIF(P11:P16,"победитель")</f>
        <v>1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COUNTIF(P11:P16,"участник")</f>
        <v>3</v>
      </c>
    </row>
    <row r="7" spans="1:21" x14ac:dyDescent="0.25">
      <c r="A7" s="46" t="s">
        <v>5</v>
      </c>
      <c r="B7" s="15"/>
      <c r="C7" s="46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45952</v>
      </c>
      <c r="F8" s="17"/>
      <c r="Q8" s="22" t="s">
        <v>31</v>
      </c>
      <c r="R8" s="21">
        <f>(R4+R5)/R2</f>
        <v>0.5</v>
      </c>
    </row>
    <row r="9" spans="1:21" x14ac:dyDescent="0.25">
      <c r="C9" s="103" t="s">
        <v>24</v>
      </c>
      <c r="D9" s="103"/>
      <c r="E9" s="14">
        <v>65</v>
      </c>
      <c r="G9" s="18" t="s">
        <v>42</v>
      </c>
      <c r="H9" s="53">
        <f>E9/2</f>
        <v>32.5</v>
      </c>
      <c r="J9" s="23" t="s">
        <v>13</v>
      </c>
      <c r="K9" s="24">
        <v>36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0.29999999999999993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5</v>
      </c>
      <c r="B11" s="48" t="s">
        <v>12</v>
      </c>
      <c r="C11" s="55" t="s">
        <v>90</v>
      </c>
      <c r="D11" s="34" t="s">
        <v>91</v>
      </c>
      <c r="E11" s="34" t="s">
        <v>92</v>
      </c>
      <c r="F11" s="35">
        <v>39931</v>
      </c>
      <c r="G11" s="36" t="s">
        <v>48</v>
      </c>
      <c r="H11" s="36" t="s">
        <v>70</v>
      </c>
      <c r="I11" s="36" t="s">
        <v>70</v>
      </c>
      <c r="J11" s="37" t="s">
        <v>84</v>
      </c>
      <c r="K11" s="38">
        <v>10</v>
      </c>
      <c r="L11" s="39" t="s">
        <v>202</v>
      </c>
      <c r="M11" s="40">
        <v>36</v>
      </c>
      <c r="N11" s="31">
        <f t="shared" ref="N11:N16" si="0">IF(M11="","",M11/$E$9)</f>
        <v>0.55384615384615388</v>
      </c>
      <c r="O11" s="31">
        <f t="shared" ref="O11:O16" si="1">IF(M11="","",M11/$K$9)</f>
        <v>1</v>
      </c>
      <c r="P11" s="41" t="s">
        <v>212</v>
      </c>
      <c r="Q11" s="37" t="s">
        <v>213</v>
      </c>
      <c r="R11" s="37" t="s">
        <v>84</v>
      </c>
    </row>
    <row r="12" spans="1:21" x14ac:dyDescent="0.25">
      <c r="A12" s="28">
        <v>2</v>
      </c>
      <c r="B12" s="48" t="s">
        <v>12</v>
      </c>
      <c r="C12" s="34" t="s">
        <v>207</v>
      </c>
      <c r="D12" s="34" t="s">
        <v>208</v>
      </c>
      <c r="E12" s="34" t="s">
        <v>209</v>
      </c>
      <c r="F12" s="35">
        <v>39875</v>
      </c>
      <c r="G12" s="36" t="s">
        <v>48</v>
      </c>
      <c r="H12" s="36" t="s">
        <v>70</v>
      </c>
      <c r="I12" s="36" t="s">
        <v>70</v>
      </c>
      <c r="J12" s="37" t="s">
        <v>84</v>
      </c>
      <c r="K12" s="38">
        <v>10</v>
      </c>
      <c r="L12" s="39" t="s">
        <v>210</v>
      </c>
      <c r="M12" s="40">
        <v>31.5</v>
      </c>
      <c r="N12" s="31">
        <f t="shared" si="0"/>
        <v>0.48461538461538461</v>
      </c>
      <c r="O12" s="31">
        <f t="shared" si="1"/>
        <v>0.875</v>
      </c>
      <c r="P12" s="41" t="s">
        <v>120</v>
      </c>
      <c r="Q12" s="37" t="s">
        <v>213</v>
      </c>
      <c r="R12" s="37" t="s">
        <v>84</v>
      </c>
    </row>
    <row r="13" spans="1:21" s="32" customFormat="1" ht="12.95" customHeight="1" x14ac:dyDescent="0.2">
      <c r="A13" s="28">
        <v>4</v>
      </c>
      <c r="B13" s="48" t="s">
        <v>12</v>
      </c>
      <c r="C13" s="34" t="s">
        <v>204</v>
      </c>
      <c r="D13" s="34" t="s">
        <v>205</v>
      </c>
      <c r="E13" s="34" t="s">
        <v>86</v>
      </c>
      <c r="F13" s="35">
        <v>39773</v>
      </c>
      <c r="G13" s="36" t="s">
        <v>48</v>
      </c>
      <c r="H13" s="36" t="s">
        <v>70</v>
      </c>
      <c r="I13" s="36" t="s">
        <v>70</v>
      </c>
      <c r="J13" s="37" t="s">
        <v>84</v>
      </c>
      <c r="K13" s="38">
        <v>10</v>
      </c>
      <c r="L13" s="39" t="s">
        <v>206</v>
      </c>
      <c r="M13" s="40">
        <v>29</v>
      </c>
      <c r="N13" s="31">
        <f t="shared" si="0"/>
        <v>0.44615384615384618</v>
      </c>
      <c r="O13" s="31">
        <f t="shared" si="1"/>
        <v>0.80555555555555558</v>
      </c>
      <c r="P13" s="41" t="s">
        <v>120</v>
      </c>
      <c r="Q13" s="37" t="s">
        <v>213</v>
      </c>
      <c r="R13" s="37" t="s">
        <v>84</v>
      </c>
    </row>
    <row r="14" spans="1:21" x14ac:dyDescent="0.25">
      <c r="A14" s="28">
        <v>3</v>
      </c>
      <c r="B14" s="48" t="s">
        <v>12</v>
      </c>
      <c r="C14" s="34" t="s">
        <v>97</v>
      </c>
      <c r="D14" s="34" t="s">
        <v>109</v>
      </c>
      <c r="E14" s="34" t="s">
        <v>108</v>
      </c>
      <c r="F14" s="43">
        <v>39955</v>
      </c>
      <c r="G14" s="36" t="s">
        <v>48</v>
      </c>
      <c r="H14" s="36" t="s">
        <v>70</v>
      </c>
      <c r="I14" s="36" t="s">
        <v>70</v>
      </c>
      <c r="J14" s="37" t="s">
        <v>84</v>
      </c>
      <c r="K14" s="38">
        <v>10</v>
      </c>
      <c r="L14" s="39" t="s">
        <v>211</v>
      </c>
      <c r="M14" s="40">
        <v>21</v>
      </c>
      <c r="N14" s="31">
        <f t="shared" si="0"/>
        <v>0.32307692307692309</v>
      </c>
      <c r="O14" s="31">
        <f t="shared" si="1"/>
        <v>0.58333333333333337</v>
      </c>
      <c r="P14" s="41" t="s">
        <v>121</v>
      </c>
      <c r="Q14" s="37" t="s">
        <v>213</v>
      </c>
      <c r="R14" s="37" t="s">
        <v>84</v>
      </c>
    </row>
    <row r="15" spans="1:21" x14ac:dyDescent="0.25">
      <c r="A15" s="28">
        <v>1</v>
      </c>
      <c r="B15" s="48" t="s">
        <v>12</v>
      </c>
      <c r="C15" s="34" t="s">
        <v>214</v>
      </c>
      <c r="D15" s="34" t="s">
        <v>199</v>
      </c>
      <c r="E15" s="34" t="s">
        <v>200</v>
      </c>
      <c r="F15" s="35">
        <v>39774</v>
      </c>
      <c r="G15" s="36" t="s">
        <v>48</v>
      </c>
      <c r="H15" s="36" t="s">
        <v>70</v>
      </c>
      <c r="I15" s="36" t="s">
        <v>70</v>
      </c>
      <c r="J15" s="37" t="s">
        <v>84</v>
      </c>
      <c r="K15" s="38">
        <v>10</v>
      </c>
      <c r="L15" s="39" t="s">
        <v>203</v>
      </c>
      <c r="M15" s="40">
        <v>16</v>
      </c>
      <c r="N15" s="31">
        <f t="shared" si="0"/>
        <v>0.24615384615384617</v>
      </c>
      <c r="O15" s="31">
        <f t="shared" si="1"/>
        <v>0.44444444444444442</v>
      </c>
      <c r="P15" s="41" t="str">
        <f>IF(M15="","",IF($K$9=M15,$L$9,IF(M15&gt;=$H$9,"призер","участник")))</f>
        <v>участник</v>
      </c>
      <c r="Q15" s="37" t="s">
        <v>213</v>
      </c>
      <c r="R15" s="37" t="s">
        <v>84</v>
      </c>
    </row>
    <row r="16" spans="1:21" x14ac:dyDescent="0.25">
      <c r="A16" s="28">
        <v>8</v>
      </c>
      <c r="B16" s="48" t="s">
        <v>12</v>
      </c>
      <c r="C16" s="34" t="s">
        <v>93</v>
      </c>
      <c r="D16" s="34" t="s">
        <v>85</v>
      </c>
      <c r="E16" s="34" t="s">
        <v>94</v>
      </c>
      <c r="F16" s="35">
        <v>39987</v>
      </c>
      <c r="G16" s="36" t="s">
        <v>48</v>
      </c>
      <c r="H16" s="36" t="s">
        <v>70</v>
      </c>
      <c r="I16" s="36" t="s">
        <v>70</v>
      </c>
      <c r="J16" s="37" t="s">
        <v>84</v>
      </c>
      <c r="K16" s="38">
        <v>10</v>
      </c>
      <c r="L16" s="39" t="s">
        <v>201</v>
      </c>
      <c r="M16" s="40">
        <v>0</v>
      </c>
      <c r="N16" s="31">
        <f t="shared" si="0"/>
        <v>0</v>
      </c>
      <c r="O16" s="31">
        <f t="shared" si="1"/>
        <v>0</v>
      </c>
      <c r="P16" s="41" t="str">
        <f>IF(M16="","",IF($K$9=M16,$L$9,IF(M16&gt;=$H$9,"призер","участник")))</f>
        <v>участник</v>
      </c>
      <c r="Q16" s="37" t="s">
        <v>213</v>
      </c>
      <c r="R16" s="37" t="s">
        <v>84</v>
      </c>
    </row>
    <row r="18" spans="2:6" x14ac:dyDescent="0.25">
      <c r="B18" s="10" t="s">
        <v>215</v>
      </c>
      <c r="F18" s="10" t="s">
        <v>216</v>
      </c>
    </row>
    <row r="20" spans="2:6" x14ac:dyDescent="0.25">
      <c r="B20" s="10" t="s">
        <v>217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>
    <sortState ref="A11:R16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" priority="4" stopIfTrue="1">
      <formula>ISBLANK(C4)</formula>
    </cfRule>
  </conditionalFormatting>
  <conditionalFormatting sqref="E9">
    <cfRule type="expression" dxfId="1" priority="2" stopIfTrue="1">
      <formula>ISBLANK(E9)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A4:A8 E9 F4:F8 E6:E7 C11:F11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E8" sqref="E8"/>
    </sheetView>
  </sheetViews>
  <sheetFormatPr defaultRowHeight="12.75" x14ac:dyDescent="0.2"/>
  <cols>
    <col min="2" max="2" width="40" bestFit="1" customWidth="1"/>
  </cols>
  <sheetData>
    <row r="2" spans="2:8" x14ac:dyDescent="0.2">
      <c r="B2" s="8" t="s">
        <v>36</v>
      </c>
      <c r="E2" s="8" t="s">
        <v>231</v>
      </c>
      <c r="F2" s="8"/>
      <c r="G2" s="8"/>
      <c r="H2" s="8"/>
    </row>
    <row r="4" spans="2:8" s="4" customFormat="1" ht="24" customHeight="1" x14ac:dyDescent="0.2">
      <c r="B4" s="3" t="s">
        <v>27</v>
      </c>
      <c r="C4" s="1">
        <v>10</v>
      </c>
    </row>
    <row r="5" spans="2:8" s="4" customFormat="1" ht="24" customHeight="1" x14ac:dyDescent="0.2">
      <c r="B5" s="3" t="s">
        <v>28</v>
      </c>
      <c r="C5" s="1">
        <f>SUM('4 класс:7 класс'!R4)</f>
        <v>2</v>
      </c>
    </row>
    <row r="6" spans="2:8" s="4" customFormat="1" ht="24" customHeight="1" x14ac:dyDescent="0.2">
      <c r="B6" s="3" t="s">
        <v>29</v>
      </c>
      <c r="C6" s="1">
        <v>2</v>
      </c>
    </row>
    <row r="7" spans="2:8" s="4" customFormat="1" ht="24" customHeight="1" x14ac:dyDescent="0.2">
      <c r="B7" s="3" t="s">
        <v>30</v>
      </c>
      <c r="C7" s="1">
        <v>6</v>
      </c>
    </row>
    <row r="8" spans="2:8" s="4" customFormat="1" ht="24" customHeight="1" x14ac:dyDescent="0.2">
      <c r="B8" s="3" t="s">
        <v>25</v>
      </c>
      <c r="C8" s="2">
        <v>0.45</v>
      </c>
    </row>
    <row r="9" spans="2:8" s="4" customFormat="1" ht="24" customHeight="1" x14ac:dyDescent="0.2">
      <c r="B9" s="5" t="s">
        <v>31</v>
      </c>
      <c r="C9" s="2">
        <f>(C5+C6)/C4</f>
        <v>0.4</v>
      </c>
    </row>
    <row r="10" spans="2:8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Инструкция</vt:lpstr>
      <vt:lpstr>4 класс</vt:lpstr>
      <vt:lpstr>5 класс</vt:lpstr>
      <vt:lpstr>7 класс</vt:lpstr>
      <vt:lpstr>9 класс</vt:lpstr>
      <vt:lpstr>10 класс</vt:lpstr>
      <vt:lpstr>Сводная</vt:lpstr>
      <vt:lpstr>'10 класс'!school_type</vt:lpstr>
      <vt:lpstr>'4 класс'!school_type</vt:lpstr>
      <vt:lpstr>'5 класс'!school_type</vt:lpstr>
      <vt:lpstr>'7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2025-11-06T22:21:09Z</cp:lastPrinted>
  <dcterms:created xsi:type="dcterms:W3CDTF">2007-11-07T20:16:05Z</dcterms:created>
  <dcterms:modified xsi:type="dcterms:W3CDTF">2025-11-06T22:21:12Z</dcterms:modified>
</cp:coreProperties>
</file>